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66925"/>
  <xr:revisionPtr revIDLastSave="0" documentId="13_ncr:1_{40C0B397-67BD-4C26-96AD-E5C0F876DCE6}" xr6:coauthVersionLast="36" xr6:coauthVersionMax="36" xr10:uidLastSave="{00000000-0000-0000-0000-000000000000}"/>
  <bookViews>
    <workbookView xWindow="0" yWindow="0" windowWidth="28800" windowHeight="11330" firstSheet="5" activeTab="9" xr2:uid="{825D3943-65C5-435C-958B-309872240F59}"/>
  </bookViews>
  <sheets>
    <sheet name="KVI" sheetId="14" state="hidden" r:id="rId1"/>
    <sheet name="Utánképzés" sheetId="13" state="hidden" r:id="rId2"/>
    <sheet name="PÁV" sheetId="9" state="hidden" r:id="rId3"/>
    <sheet name="VHI hajózás" sheetId="10" state="hidden" r:id="rId4"/>
    <sheet name="VHI vasút" sheetId="11" state="hidden" r:id="rId5"/>
    <sheet name="KÖZÚT" sheetId="24" r:id="rId6"/>
    <sheet name="PÁLYAALKALMASSÁGI" sheetId="25" r:id="rId7"/>
    <sheet name="UTÁNKÉPZÉSSEL KAPCSOLATOS DÍJAK" sheetId="26" r:id="rId8"/>
    <sheet name="VASÚT " sheetId="27" r:id="rId9"/>
    <sheet name="HAJÓZÁS" sheetId="28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14" l="1"/>
  <c r="R23" i="14"/>
  <c r="R27" i="14"/>
  <c r="R28" i="14"/>
  <c r="R29" i="14"/>
  <c r="D30" i="14" l="1"/>
  <c r="Q15" i="11" l="1"/>
  <c r="L10" i="11" l="1"/>
  <c r="L11" i="11"/>
  <c r="L12" i="11"/>
  <c r="L13" i="11"/>
  <c r="L14" i="11"/>
  <c r="L15" i="11"/>
  <c r="L16" i="11"/>
  <c r="L17" i="11"/>
  <c r="L18" i="11"/>
  <c r="L19" i="11"/>
  <c r="L20" i="11"/>
  <c r="L21" i="11"/>
  <c r="L9" i="11"/>
  <c r="L20" i="10"/>
  <c r="L19" i="10"/>
  <c r="L18" i="10"/>
  <c r="L17" i="10"/>
  <c r="L16" i="10"/>
  <c r="L14" i="10"/>
  <c r="L13" i="10"/>
  <c r="L12" i="10"/>
  <c r="L11" i="10"/>
  <c r="L10" i="10"/>
  <c r="L13" i="9"/>
  <c r="L11" i="9"/>
  <c r="L10" i="9"/>
  <c r="L10" i="13"/>
  <c r="L11" i="13"/>
  <c r="L12" i="13"/>
  <c r="L13" i="13"/>
  <c r="L14" i="13"/>
  <c r="L15" i="13"/>
  <c r="L16" i="13"/>
  <c r="L9" i="13"/>
  <c r="L26" i="14"/>
  <c r="L25" i="14"/>
  <c r="L24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9" i="14"/>
  <c r="M21" i="11" l="1"/>
  <c r="N21" i="11" s="1"/>
  <c r="M20" i="11"/>
  <c r="N20" i="11" s="1"/>
  <c r="M19" i="11"/>
  <c r="N19" i="11" s="1"/>
  <c r="M18" i="11"/>
  <c r="N18" i="11" s="1"/>
  <c r="M17" i="11"/>
  <c r="N17" i="11" s="1"/>
  <c r="M16" i="11"/>
  <c r="N16" i="11" s="1"/>
  <c r="M15" i="11"/>
  <c r="N15" i="11" s="1"/>
  <c r="M14" i="11"/>
  <c r="N14" i="11" s="1"/>
  <c r="M13" i="11"/>
  <c r="N13" i="11" s="1"/>
  <c r="M12" i="11"/>
  <c r="N12" i="11" s="1"/>
  <c r="M11" i="11"/>
  <c r="N11" i="11" s="1"/>
  <c r="M10" i="11"/>
  <c r="N10" i="11" s="1"/>
  <c r="O18" i="11" l="1"/>
  <c r="O10" i="11"/>
  <c r="O20" i="11"/>
  <c r="O19" i="11"/>
  <c r="O17" i="11"/>
  <c r="O16" i="11"/>
  <c r="O15" i="11"/>
  <c r="O14" i="11"/>
  <c r="O13" i="11"/>
  <c r="O21" i="11"/>
  <c r="O12" i="11"/>
  <c r="O11" i="11"/>
  <c r="J9" i="11" l="1"/>
  <c r="J15" i="11"/>
  <c r="J16" i="11"/>
  <c r="J17" i="11"/>
  <c r="J18" i="11"/>
  <c r="J19" i="11"/>
  <c r="J20" i="11"/>
  <c r="J21" i="11"/>
  <c r="J14" i="11"/>
  <c r="J13" i="11"/>
  <c r="J12" i="11"/>
  <c r="J11" i="11"/>
  <c r="J10" i="11"/>
  <c r="J26" i="14" l="1"/>
  <c r="M26" i="14" s="1"/>
  <c r="N26" i="14" s="1"/>
  <c r="J25" i="14"/>
  <c r="M25" i="14" s="1"/>
  <c r="N25" i="14" s="1"/>
  <c r="J24" i="14"/>
  <c r="M24" i="14" s="1"/>
  <c r="N24" i="14" s="1"/>
  <c r="M21" i="14"/>
  <c r="N21" i="14" s="1"/>
  <c r="R21" i="14" s="1"/>
  <c r="J21" i="14"/>
  <c r="M20" i="14"/>
  <c r="N20" i="14" s="1"/>
  <c r="R20" i="14" s="1"/>
  <c r="J20" i="14"/>
  <c r="M19" i="14"/>
  <c r="N19" i="14" s="1"/>
  <c r="R19" i="14" s="1"/>
  <c r="J19" i="14"/>
  <c r="M18" i="14"/>
  <c r="N18" i="14" s="1"/>
  <c r="R18" i="14" s="1"/>
  <c r="J18" i="14"/>
  <c r="M17" i="14"/>
  <c r="N17" i="14" s="1"/>
  <c r="R17" i="14" s="1"/>
  <c r="J17" i="14"/>
  <c r="M16" i="14"/>
  <c r="N16" i="14" s="1"/>
  <c r="J16" i="14"/>
  <c r="M15" i="14"/>
  <c r="N15" i="14" s="1"/>
  <c r="R15" i="14" s="1"/>
  <c r="J15" i="14"/>
  <c r="M14" i="14"/>
  <c r="N14" i="14" s="1"/>
  <c r="R14" i="14" s="1"/>
  <c r="J14" i="14"/>
  <c r="M13" i="14"/>
  <c r="N13" i="14" s="1"/>
  <c r="R13" i="14" s="1"/>
  <c r="J13" i="14"/>
  <c r="M12" i="14"/>
  <c r="N12" i="14" s="1"/>
  <c r="R12" i="14" s="1"/>
  <c r="J12" i="14"/>
  <c r="M11" i="14"/>
  <c r="N11" i="14" s="1"/>
  <c r="R11" i="14" s="1"/>
  <c r="J11" i="14"/>
  <c r="M10" i="14"/>
  <c r="N10" i="14" s="1"/>
  <c r="R10" i="14" s="1"/>
  <c r="J10" i="14"/>
  <c r="M9" i="14"/>
  <c r="N9" i="14" s="1"/>
  <c r="J9" i="14"/>
  <c r="O24" i="14" l="1"/>
  <c r="R24" i="14"/>
  <c r="R9" i="14"/>
  <c r="O9" i="14"/>
  <c r="O16" i="14"/>
  <c r="R16" i="14"/>
  <c r="O25" i="14"/>
  <c r="R25" i="14"/>
  <c r="R26" i="14"/>
  <c r="O26" i="14"/>
  <c r="O11" i="14"/>
  <c r="O20" i="14"/>
  <c r="O21" i="14"/>
  <c r="O10" i="14"/>
  <c r="O17" i="14"/>
  <c r="O19" i="14"/>
  <c r="O12" i="14"/>
  <c r="O18" i="14"/>
  <c r="O14" i="14"/>
  <c r="O15" i="14"/>
  <c r="O13" i="14"/>
  <c r="O30" i="14" l="1"/>
  <c r="R30" i="14"/>
  <c r="R31" i="14" s="1"/>
  <c r="J10" i="13"/>
  <c r="J11" i="13"/>
  <c r="J12" i="13"/>
  <c r="J13" i="13"/>
  <c r="J14" i="13"/>
  <c r="J15" i="13"/>
  <c r="J16" i="13"/>
  <c r="J9" i="13"/>
  <c r="M16" i="13" l="1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O10" i="13" l="1"/>
  <c r="O11" i="13"/>
  <c r="O13" i="13"/>
  <c r="O15" i="13"/>
  <c r="O16" i="13"/>
  <c r="O9" i="13"/>
  <c r="O12" i="13"/>
  <c r="O14" i="13"/>
  <c r="M9" i="11" l="1"/>
  <c r="N9" i="11" s="1"/>
  <c r="O9" i="11" l="1"/>
  <c r="J10" i="9"/>
  <c r="J11" i="9"/>
  <c r="J13" i="9"/>
  <c r="J11" i="10"/>
  <c r="J10" i="10"/>
  <c r="J12" i="10"/>
  <c r="J20" i="10"/>
  <c r="J13" i="10"/>
  <c r="J14" i="10"/>
  <c r="J16" i="10"/>
  <c r="J17" i="10"/>
  <c r="J18" i="10"/>
  <c r="J19" i="10"/>
  <c r="M19" i="10" l="1"/>
  <c r="M18" i="10"/>
  <c r="M16" i="10"/>
  <c r="M14" i="10"/>
  <c r="M13" i="10"/>
  <c r="M12" i="10"/>
  <c r="M11" i="10"/>
  <c r="M17" i="10" l="1"/>
  <c r="N17" i="10" s="1"/>
  <c r="M20" i="10"/>
  <c r="N20" i="10" s="1"/>
  <c r="N18" i="10"/>
  <c r="N19" i="10"/>
  <c r="N11" i="10"/>
  <c r="N12" i="10"/>
  <c r="N13" i="10"/>
  <c r="N14" i="10"/>
  <c r="N16" i="10"/>
  <c r="M10" i="10"/>
  <c r="O16" i="10" l="1"/>
  <c r="O19" i="10"/>
  <c r="O14" i="10"/>
  <c r="O20" i="10"/>
  <c r="O17" i="10"/>
  <c r="O13" i="10"/>
  <c r="O18" i="10"/>
  <c r="O12" i="10"/>
  <c r="N10" i="10"/>
  <c r="O11" i="10"/>
  <c r="O10" i="10" l="1"/>
  <c r="M11" i="9"/>
  <c r="N11" i="9" s="1"/>
  <c r="M13" i="9"/>
  <c r="N13" i="9" s="1"/>
  <c r="O11" i="9" l="1"/>
  <c r="O13" i="9"/>
  <c r="M10" i="9"/>
  <c r="N10" i="9" s="1"/>
  <c r="O10" i="9" l="1"/>
</calcChain>
</file>

<file path=xl/sharedStrings.xml><?xml version="1.0" encoding="utf-8"?>
<sst xmlns="http://schemas.openxmlformats.org/spreadsheetml/2006/main" count="338" uniqueCount="190">
  <si>
    <t>Jelenlegi díj</t>
  </si>
  <si>
    <t>Önköltség</t>
  </si>
  <si>
    <t>Közvetlen</t>
  </si>
  <si>
    <t>Javasolt díj</t>
  </si>
  <si>
    <t>Díjelem</t>
  </si>
  <si>
    <t>% vált</t>
  </si>
  <si>
    <t>Megjegyzés</t>
  </si>
  <si>
    <t>Ált. ktsggel növelt</t>
  </si>
  <si>
    <t>Számítógépes vizsgaelem</t>
  </si>
  <si>
    <t>Esettanulmány</t>
  </si>
  <si>
    <t>Szolgálati idő igazolása szolgálati könyvben hajónként</t>
  </si>
  <si>
    <t>Szolgálati könyv kiállítása</t>
  </si>
  <si>
    <t>Vizgadíjak</t>
  </si>
  <si>
    <t>Megjegyzések</t>
  </si>
  <si>
    <t>- a gyakorlati vizsgák díja a vizsgához szükséges hajó költségeit nem tartalmazza</t>
  </si>
  <si>
    <t>- a felmentési kérelem eljárási díja megegyezik a vizsga elemenkénti díjával</t>
  </si>
  <si>
    <t>Teszt vizsgaelem</t>
  </si>
  <si>
    <t>Írásbeli vagy szóbeli vizsgaelem</t>
  </si>
  <si>
    <t>Gyakorlati vizsgaelem</t>
  </si>
  <si>
    <t>II. fokú pályaalkalmasság-vizsgálati eljárás PÁV I–IV. kategóriában, kategóriánként</t>
  </si>
  <si>
    <t>Igazolás kiállítása pályaalkalmassági vizsgálati eljárás eredményéről, minősítésről</t>
  </si>
  <si>
    <t>Pályaalkalmasssági-vizsgálatok</t>
  </si>
  <si>
    <t>Egyéb tevékenységek díjai</t>
  </si>
  <si>
    <t>Bejegyzés szolgálati könyvbe</t>
  </si>
  <si>
    <t>KAV</t>
  </si>
  <si>
    <t>KAV+ÉKM</t>
  </si>
  <si>
    <t>ÉKM díjátadás:</t>
  </si>
  <si>
    <t>Közzétett</t>
  </si>
  <si>
    <t>I. fokú pályaalkalmasság-vizsgálati eljárás PÁV I-IV. kategóriában, kategóriánként</t>
  </si>
  <si>
    <t>Képesítő okmány kiállítása</t>
  </si>
  <si>
    <t>Kártya formátumú biztonsági okmányok kiállítása</t>
  </si>
  <si>
    <t>Ügyszám 2022</t>
  </si>
  <si>
    <t>Vasúti vizsgáztatás - vasúti járműismeret kategória modul vizsga</t>
  </si>
  <si>
    <t>Vasúti vizsgáztatás - vasúti pályahálózat ismeret infrastruktúra modul vizsga</t>
  </si>
  <si>
    <t>Vasúti vizsgáztatás - vezetési gyakorlat modul vizsga</t>
  </si>
  <si>
    <t>Vasúti vizsgáztatás - integrált alapvizsga</t>
  </si>
  <si>
    <t>Vasúti vizsgáztatás - a vasúti oktató képzések kivételével a nem vasúti járművezető munkakörhöz kapcsolódó vizsga</t>
  </si>
  <si>
    <t>Vasúti vizsgáztatás - elméleti vasútszakmai oktató vizsga</t>
  </si>
  <si>
    <t>Vasúti vizsgáztatás - időszakos vizsgacsomag (a vizsgák számától függetlenül)</t>
  </si>
  <si>
    <t>Vasúti vizsgáztatás - soron kívüli időszakos vizsgacsomag (a vizsgák számától függetlenül)</t>
  </si>
  <si>
    <t>Vasúti vizsgáztatás - gyakorlati vasútszakmai oktató vizsga</t>
  </si>
  <si>
    <t xml:space="preserve">Vasúti vizsgáztatás - időszakos vizsgacsomag (a vizsgák számától függetlenül) - vasúti járművezető	</t>
  </si>
  <si>
    <t>Vasúti vizsgáztatás - általános szakmai ismeretek modul vizsga</t>
  </si>
  <si>
    <t>Feltárás</t>
  </si>
  <si>
    <t>I. program</t>
  </si>
  <si>
    <t>II. program</t>
  </si>
  <si>
    <t>III. program</t>
  </si>
  <si>
    <t>IV. program</t>
  </si>
  <si>
    <t>V. program</t>
  </si>
  <si>
    <t>VI. program</t>
  </si>
  <si>
    <t>VII. program</t>
  </si>
  <si>
    <t>*a legnagyobb számosságot kitevő B kategória esetében</t>
  </si>
  <si>
    <t>Önköltség ÉKM díjátadással</t>
  </si>
  <si>
    <t>1. Az elméleti írásbeli és szóbeli vizsga vizsgatárgyanként</t>
  </si>
  <si>
    <t>2. Számítógépes elméleti vizsga vizsgatárgyanként</t>
  </si>
  <si>
    <t>3. A szakképesítés elméleti írásbeli és szóbeli vizsga vizsgatárgyanként</t>
  </si>
  <si>
    <t>4. Esettanulmány vizsgatárgyanként</t>
  </si>
  <si>
    <t>5. Rutinvizsga kategóriánként</t>
  </si>
  <si>
    <t>6. Járműkezelési vizsga</t>
  </si>
  <si>
    <t>7. Járműkezelési vizsga (AM)</t>
  </si>
  <si>
    <t>8. Speciális tanpályán vagy szimulátoron történő vezetés szaktanfolyami képzésben</t>
  </si>
  <si>
    <t>9. Forgalmi vizsga (AM, T)</t>
  </si>
  <si>
    <t>10. Forgalmi vizsga (9., 11. pont kivételével)</t>
  </si>
  <si>
    <t>11. Forgalmi vizsga (D)</t>
  </si>
  <si>
    <t>12. Szakképesítés (felvételi és képesítő) gyakorlati vizsgái vizsgatárgyanként a 8. pont kivételével</t>
  </si>
  <si>
    <t>13. Szakképesítés (felvételi és képesítő) gyakorlati vizsgái vizsgatárgyanként</t>
  </si>
  <si>
    <t>14. Biztonsági ellenőrzés és üzemeltetési vizsga</t>
  </si>
  <si>
    <t>15. A szakoktatói (az utánképzési foglalkozásvezető is), az iskolavezetői és a vizsgabiztosi tevékenységek engedélyezésének díja</t>
  </si>
  <si>
    <t>16. A külön jogszabályban meghatározott gépjárművetői képesítési igazolvány kiadásának, cseréjének, pótlásának díja</t>
  </si>
  <si>
    <t xml:space="preserve"> 17. A külön jogszabályban meghatározott gépkezelői jogosítvány kiadásának, cseréjének, pótlásának díja</t>
  </si>
  <si>
    <t xml:space="preserve"> 18. A külön jogszabályban meghatározott igazolványok, bizonyítványok kiadásának, cseréjének, pótlásának díja</t>
  </si>
  <si>
    <t>19. a) Első engedély három kategóriáig, közúti közlekedési szakember képesítés fajtáig, utánképzési program fajtáig</t>
  </si>
  <si>
    <t>19. b) az a) pontban nem említett további engedélyek kategóriánkét vagy fajtánként</t>
  </si>
  <si>
    <t xml:space="preserve"> 20. A közúti járművezetők utánképzéséről szóló 139/1991. (X. 29.) Korm. rendelet 6. számú mellékletében hivatkozott utánképzés díjául alapul vehető közúti járművezetői pótvizsgadíj</t>
  </si>
  <si>
    <t>hatályon kívül</t>
  </si>
  <si>
    <t>nem kalkulált</t>
  </si>
  <si>
    <t>Díjemelés</t>
  </si>
  <si>
    <t>képzőhelyi költségeket is tartalmaz (kivéve a közvetlen költség elem)</t>
  </si>
  <si>
    <t>képzőszervnek fizetendő díj átlagolva</t>
  </si>
  <si>
    <t>képzőszervnek fizetendő díj: /fő</t>
  </si>
  <si>
    <t>átlag</t>
  </si>
  <si>
    <t>188%-os emelkedés</t>
  </si>
  <si>
    <t>Az elméleti írásbeli és szóbeli vizsga vizsgatárgyanként</t>
  </si>
  <si>
    <t>Számítógépes elméleti vizsga vizsgatárgyanként (B kategória és annak pótvizsgája)</t>
  </si>
  <si>
    <t>Számítógépes elméleti vizsga vizsgatárgyanként (minden egyéb kategória)</t>
  </si>
  <si>
    <t>Esettanulmány vizsgatárgyanként</t>
  </si>
  <si>
    <t>Rutinvizsga kategóriánként</t>
  </si>
  <si>
    <t>Járműkezelési vizsga</t>
  </si>
  <si>
    <t>Járműkezelési vizsga (AM)</t>
  </si>
  <si>
    <t>Speciális tanpályán vagy szimulátoron történő vezetés szaktanfolyami képzésben</t>
  </si>
  <si>
    <t>Forgalmi vizsga (AM, T)</t>
  </si>
  <si>
    <t>Forgalmi vizsga (B kategória és annak pótvizsgája)</t>
  </si>
  <si>
    <t>Forgalmi vizsga (D)</t>
  </si>
  <si>
    <t>A külön jogszabályban meghatározott gépjárművetői képesítési igazolvány kiadásának, cseréjének, pótlásának díja</t>
  </si>
  <si>
    <t>A külön jogszabályban meghatározott gépkezelői jogosítvány kiadásának, cseréjének, pótlásának díja</t>
  </si>
  <si>
    <t>A külön jogszabályban meghatározott igazolványok, bizonyítványok kiadásának, cseréjének, pótlásának díja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</si>
  <si>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</si>
  <si>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</si>
  <si>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</si>
  <si>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</si>
  <si>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</si>
  <si>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</si>
  <si>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</si>
  <si>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</si>
  <si>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</si>
  <si>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2. a.</t>
  </si>
  <si>
    <t>2. b.</t>
  </si>
  <si>
    <t>9. a.</t>
  </si>
  <si>
    <t>9. b.</t>
  </si>
  <si>
    <t>9. c.</t>
  </si>
  <si>
    <t>10.</t>
  </si>
  <si>
    <t>11.</t>
  </si>
  <si>
    <t>12.</t>
  </si>
  <si>
    <t>13.</t>
  </si>
  <si>
    <t>14.</t>
  </si>
  <si>
    <t>15.</t>
  </si>
  <si>
    <t xml:space="preserve"> Számítógépes elméleti vizsga vizsgatárgyanként </t>
  </si>
  <si>
    <t>Forgalmi vizsga (Tr)</t>
  </si>
  <si>
    <t>Forgalmi vizsga (9.a. - 9.d. pontok kivételével minden egyéb esetben)</t>
  </si>
  <si>
    <t>A szakképesítés elméleti írásbeli és szóbeli vizsga vizsgatárgyanként (kivéve 10. pontban foglaltak esetén)</t>
  </si>
  <si>
    <t>Közúti közlekedési szolgáltatást végző árufuvarozó vagy autóbuszos személyszállító vállalkozás szakmai irányítói szóbeli vizsga vizsgatárgyanként</t>
  </si>
  <si>
    <t>9.e.</t>
  </si>
  <si>
    <t>9. d.</t>
  </si>
  <si>
    <t>Közúti járművezetői és közúti közlekedési szakember vizsgák</t>
  </si>
  <si>
    <t>Közúti járművezetői forgalmi vizsga</t>
  </si>
  <si>
    <t>Közúti közlekedési szakember szakképesítés (felvételi és képesítő) járművezetéssel járó gyakorlati vizsgái vizsgatárgyanként a 8. pont kivételével</t>
  </si>
  <si>
    <t>Díjtétel</t>
  </si>
  <si>
    <t>Közúti közlekedési szakember szakképesítés járművezetéssel nem járó gyakorlati vizsgák díja vizsgatárgyanként</t>
  </si>
  <si>
    <t>Díjtétel ellenértéke (Ft)</t>
  </si>
  <si>
    <t>Közúti díjtáblázat  2025. (várható díjak a minimálbér változást követően)</t>
  </si>
  <si>
    <t>Pályaalkalmassági vizsgálat díjtáblázata  2025. (várható díjak a minimálbér változást követően)</t>
  </si>
  <si>
    <t>Pályaalkalmassági-vizsgálatok</t>
  </si>
  <si>
    <t>Gépjármű igénybevétele a pályaalkalmassági vizsgálat során (kategóriánként)</t>
  </si>
  <si>
    <t>Egyéb PÁV tevékenységek díjai</t>
  </si>
  <si>
    <t>Tolmácsolás felár pályaalkalmasság-vizsgálati eljárás PÁV I-IV. kategóriában, kategóriánként</t>
  </si>
  <si>
    <t>Utánképzéssel kapcsolatos díjak  2025. (várható díjak a minimálbér változást követően)</t>
  </si>
  <si>
    <t>Utánképzési programok</t>
  </si>
  <si>
    <t>Elméleti utánképzés pótvizsga díja (elmélet)</t>
  </si>
  <si>
    <t>II. utánképzési program pótvizsga díja (gyakorlat)</t>
  </si>
  <si>
    <t>Vasúti díjtáblázat  2025. (várható díjak a minimálbér változást követően)</t>
  </si>
  <si>
    <t>Vasúti vizsgadíjak</t>
  </si>
  <si>
    <t>A vasúti közlekedés biztonságával összefüggő - vasúti járművezető - munkakörökhöz kapcsolódó alapvizsgák, átképző alapvizsgák és részalapvizsgák díjai</t>
  </si>
  <si>
    <t>Általános szakmai ismeretek modul vizsga</t>
  </si>
  <si>
    <t>Vasúti járműismeret kategória modul vizsga</t>
  </si>
  <si>
    <t>Vasúti járműismeret típusismereti modul vizsga</t>
  </si>
  <si>
    <t>Vasúti pályahálózat ismeret infrastruktúra modul vizsga</t>
  </si>
  <si>
    <t>Vasúti pályahálózat ismeret vonalismereti modul vizsga</t>
  </si>
  <si>
    <t>Vasúti pályahálózat ismeret állomásismereti modul vizsga</t>
  </si>
  <si>
    <t>Vezetési gyakorlat modul vizsga</t>
  </si>
  <si>
    <t>Integrált alapvizsga</t>
  </si>
  <si>
    <t>A vasúti közlekedés biztonságával összefüggő – vasúti járművezető – munkakörökhöz kapcsolódó alapvizsgák, átképző alapvizsgák javítóvizsgájának díja megegyezik az adott vizsga alapvizsgájának és átképző alapvizsgájának díjával</t>
  </si>
  <si>
    <t>A vasúti közlekedés biztonságával összefüggő - kivéve a vasúti járművezető - munkakörökhöz kapcsolódó alapvizsgák, átképző alapvizsgák és részalapvizsgák díjai</t>
  </si>
  <si>
    <t>A vasúti oktató képzések kivételével a nem vasúti járművezető munkakörhöz kapcsolódó vizsga</t>
  </si>
  <si>
    <t>Elméleti vasútszakmai oktató alapvizsga</t>
  </si>
  <si>
    <t>Gyakorlati vasútszakmai oktató alapvizsga</t>
  </si>
  <si>
    <t>A nem vasúti járművezető munkakörhöz kapcsolódó alapvizsgák, átképző alapvizsgák javítóvizsgájának díja megegyezik az adott vizsga alapvizsgájának és átképző alapvizsgájának díjával</t>
  </si>
  <si>
    <t>A vasúti közlekedés biztonságával összefüggő - vasúti járművezető - munkakörökhöz kapcsolódó eltérés alapvizsgák díja</t>
  </si>
  <si>
    <t>Vasúti pályahálózat ismeret infrastruktúra modul eltérés alapvizsga</t>
  </si>
  <si>
    <t>Vasúti pályahálózat ismeret infrastruktúra modul eltérés alapvizsga javítóvizsgájának díja</t>
  </si>
  <si>
    <t>A vasúti közlekedés biztonságával összefüggő - kivéve a vasúti járművezető - munkakörökhöz kapcsolódó eltérés alapvizsgák díja</t>
  </si>
  <si>
    <t>16.</t>
  </si>
  <si>
    <t>17.</t>
  </si>
  <si>
    <t>A vasúti oktató képzések kivételével - a nem vasúti járművezető munkakörökhöz kapcsolódó eltérés alapvizsga javítóvizsgájának díja</t>
  </si>
  <si>
    <t>A vasúti közlekedés biztonságával összefüggő - vasúti járművezető - munkakörökhöz kapcsolódó időszakos vizsgák díja</t>
  </si>
  <si>
    <t>18.</t>
  </si>
  <si>
    <t>Időszakos vizsgacsomag ( a vizsgák számától függetlenül)</t>
  </si>
  <si>
    <t>19.</t>
  </si>
  <si>
    <t>Időszakos vizsgák javítóvizsgájának díja (vizsgacsomag/a vizsgák számától függetlenül)</t>
  </si>
  <si>
    <t>A vasúti közlekedés biztonságával összefüggő - kivéve a vasúti járművezető - munkakörökhöz kapcsolódó időszakos vizsgák díja</t>
  </si>
  <si>
    <t>20.</t>
  </si>
  <si>
    <t>21.</t>
  </si>
  <si>
    <t>A vasúti közlekedés biztonságával összefüggő munkakörökhöz kapcsolódó soron kívüli időszakos vizsgák díja</t>
  </si>
  <si>
    <t>22.</t>
  </si>
  <si>
    <t>Soron kívüli időszakos vizsgacsomag (a vizsgák számától függetlenül)</t>
  </si>
  <si>
    <t>23.</t>
  </si>
  <si>
    <t>Soron kívüli időszakos vizsgák javítóvizsgájának díja (vizsgacsomag/vizsgák számától függetlenül)</t>
  </si>
  <si>
    <t>24.</t>
  </si>
  <si>
    <t>Jegyzőkönyv, igazolás másodlat, másodlat kiállításának díja</t>
  </si>
  <si>
    <t>25.</t>
  </si>
  <si>
    <t>Tanúsítványok (vasúti járművezetői tanúsítvány, egyéb tanúsítvány) kiállításának díja</t>
  </si>
  <si>
    <t>26.</t>
  </si>
  <si>
    <t>Rendelkezésre állási díj (a Vizsgaszabályzat és Eljárási Rendben meghatározott esetekben)</t>
  </si>
  <si>
    <t>27.</t>
  </si>
  <si>
    <t>Vizsgaeredmény statisztika készítés az első 10 dolgozatig</t>
  </si>
  <si>
    <t>28.</t>
  </si>
  <si>
    <t>Vizsgaeredmény statisztika készítés minden további megkezdett 10 dolgozatonként</t>
  </si>
  <si>
    <t>Hajózási díjtáblázat 2025. (várható díjak a minimálbér változást követően)</t>
  </si>
  <si>
    <t>Hajózási vizsgadíjak</t>
  </si>
  <si>
    <t>Egyéb, hajózással összefüggő tevékenységek díjai</t>
  </si>
  <si>
    <t>Szolgálati könyv nyomtatvány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</si>
</sst>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Ft&quot;_-;\-* #,##0.00\ &quot;Ft&quot;_-;_-* &quot;-&quot;??\ &quot;Ft&quot;_-;_-@_-"/>
    <numFmt numFmtId="164" formatCode="_-* #,##0.00_-;\-* #,##0.00_-;_-* &quot;-&quot;??_-;_-@_-"/>
    <numFmt numFmtId="165" formatCode="_-* #,##0_-;\-* #,##0_-;_-* &quot;-&quot;??_-;_-@_-"/>
    <numFmt numFmtId="166" formatCode="_-* #,##0\ &quot;Ft&quot;_-;\-* #,##0\ &quot;Ft&quot;_-;_-* &quot;-&quot;??\ &quot;Ft&quot;_-;_-@_-"/>
    <numFmt numFmtId="167" formatCode="_-* #,##0\ [$Ft-40E]_-;\-* #,##0\ [$Ft-40E]_-;_-* &quot;-&quot;??\ [$Ft-40E]_-;_-@_-"/>
    <numFmt numFmtId="168" formatCode="0.0"/>
    <numFmt numFmtId="169" formatCode="0.0%"/>
    <numFmt numFmtId="170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03F3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lightHorizontal">
        <fgColor theme="0" tint="-4.9989318521683403E-2"/>
        <bgColor indexed="65"/>
      </patternFill>
    </fill>
    <fill>
      <patternFill patternType="solid">
        <fgColor rgb="FF44546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166" fontId="0" fillId="0" borderId="1" xfId="2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166" fontId="0" fillId="0" borderId="2" xfId="2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167" fontId="0" fillId="0" borderId="1" xfId="0" applyNumberFormat="1" applyBorder="1"/>
    <xf numFmtId="167" fontId="0" fillId="0" borderId="2" xfId="0" applyNumberFormat="1" applyBorder="1"/>
    <xf numFmtId="0" fontId="0" fillId="0" borderId="2" xfId="0" applyBorder="1" applyAlignment="1">
      <alignment vertical="center" wrapText="1"/>
    </xf>
    <xf numFmtId="166" fontId="0" fillId="0" borderId="1" xfId="2" applyNumberFormat="1" applyFont="1" applyFill="1" applyBorder="1" applyAlignment="1">
      <alignment horizontal="left" vertical="center" wrapText="1"/>
    </xf>
    <xf numFmtId="166" fontId="0" fillId="0" borderId="2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9" fillId="0" borderId="1" xfId="2" applyNumberFormat="1" applyFont="1" applyFill="1" applyBorder="1" applyAlignment="1">
      <alignment horizontal="center" vertical="center" wrapText="1"/>
    </xf>
    <xf numFmtId="166" fontId="0" fillId="2" borderId="4" xfId="2" applyNumberFormat="1" applyFont="1" applyFill="1" applyBorder="1" applyAlignment="1">
      <alignment horizontal="left" vertical="center" wrapText="1"/>
    </xf>
    <xf numFmtId="166" fontId="10" fillId="0" borderId="1" xfId="2" applyNumberFormat="1" applyFont="1" applyFill="1" applyBorder="1" applyAlignment="1">
      <alignment horizontal="left" vertical="center" wrapText="1"/>
    </xf>
    <xf numFmtId="166" fontId="10" fillId="0" borderId="2" xfId="2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65" fontId="0" fillId="0" borderId="1" xfId="1" applyNumberFormat="1" applyFont="1" applyBorder="1" applyAlignment="1">
      <alignment horizontal="center" wrapText="1"/>
    </xf>
    <xf numFmtId="165" fontId="0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166" fontId="13" fillId="0" borderId="2" xfId="2" applyNumberFormat="1" applyFont="1" applyFill="1" applyBorder="1" applyAlignment="1">
      <alignment horizontal="left" vertical="center" wrapText="1"/>
    </xf>
    <xf numFmtId="167" fontId="0" fillId="0" borderId="0" xfId="0" applyNumberFormat="1"/>
    <xf numFmtId="166" fontId="1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165" fontId="0" fillId="2" borderId="4" xfId="1" applyNumberFormat="1" applyFont="1" applyFill="1" applyBorder="1" applyAlignment="1">
      <alignment horizontal="center" vertical="center"/>
    </xf>
    <xf numFmtId="166" fontId="10" fillId="2" borderId="4" xfId="2" applyNumberFormat="1" applyFont="1" applyFill="1" applyBorder="1" applyAlignment="1">
      <alignment horizontal="left" vertical="center" wrapText="1"/>
    </xf>
    <xf numFmtId="168" fontId="9" fillId="2" borderId="4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2" fillId="0" borderId="0" xfId="0" applyFont="1" applyAlignment="1">
      <alignment horizontal="left" wrapText="1"/>
    </xf>
    <xf numFmtId="0" fontId="0" fillId="0" borderId="0" xfId="0" quotePrefix="1"/>
    <xf numFmtId="0" fontId="8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/>
    </xf>
    <xf numFmtId="166" fontId="13" fillId="0" borderId="1" xfId="2" applyNumberFormat="1" applyFont="1" applyFill="1" applyBorder="1" applyAlignment="1">
      <alignment horizontal="left" vertical="center" wrapText="1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16" fillId="6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168" fontId="18" fillId="0" borderId="1" xfId="2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6" fontId="13" fillId="2" borderId="4" xfId="2" applyNumberFormat="1" applyFont="1" applyFill="1" applyBorder="1" applyAlignment="1">
      <alignment horizontal="left" vertical="center" wrapText="1"/>
    </xf>
    <xf numFmtId="165" fontId="13" fillId="2" borderId="4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6" xfId="0" applyBorder="1" applyAlignment="1">
      <alignment wrapText="1"/>
    </xf>
    <xf numFmtId="166" fontId="0" fillId="0" borderId="6" xfId="2" applyNumberFormat="1" applyFont="1" applyFill="1" applyBorder="1" applyAlignment="1">
      <alignment horizontal="left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7" fontId="0" fillId="0" borderId="6" xfId="0" applyNumberFormat="1" applyBorder="1"/>
    <xf numFmtId="168" fontId="18" fillId="2" borderId="4" xfId="2" applyNumberFormat="1" applyFont="1" applyFill="1" applyBorder="1" applyAlignment="1">
      <alignment horizontal="center" vertical="center" wrapText="1"/>
    </xf>
    <xf numFmtId="165" fontId="0" fillId="0" borderId="0" xfId="0" applyNumberFormat="1"/>
    <xf numFmtId="169" fontId="14" fillId="0" borderId="6" xfId="0" applyNumberFormat="1" applyFont="1" applyBorder="1"/>
    <xf numFmtId="166" fontId="13" fillId="0" borderId="1" xfId="2" applyNumberFormat="1" applyFont="1" applyFill="1" applyBorder="1" applyAlignment="1">
      <alignment horizontal="center" vertical="center" wrapText="1"/>
    </xf>
    <xf numFmtId="166" fontId="13" fillId="2" borderId="4" xfId="2" applyNumberFormat="1" applyFont="1" applyFill="1" applyBorder="1" applyAlignment="1">
      <alignment horizontal="center" vertical="center" wrapText="1"/>
    </xf>
    <xf numFmtId="9" fontId="14" fillId="0" borderId="6" xfId="0" applyNumberFormat="1" applyFont="1" applyBorder="1"/>
    <xf numFmtId="170" fontId="0" fillId="0" borderId="7" xfId="1" applyNumberFormat="1" applyFont="1" applyBorder="1"/>
    <xf numFmtId="167" fontId="7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167" fontId="7" fillId="0" borderId="8" xfId="0" applyNumberFormat="1" applyFont="1" applyBorder="1" applyAlignment="1">
      <alignment horizontal="center" vertical="center"/>
    </xf>
    <xf numFmtId="166" fontId="19" fillId="10" borderId="1" xfId="2" applyNumberFormat="1" applyFont="1" applyFill="1" applyBorder="1" applyAlignment="1">
      <alignment horizontal="left" vertical="center" wrapText="1"/>
    </xf>
    <xf numFmtId="166" fontId="20" fillId="0" borderId="0" xfId="0" applyNumberFormat="1" applyFont="1" applyAlignment="1">
      <alignment vertical="center" wrapText="1"/>
    </xf>
    <xf numFmtId="166" fontId="21" fillId="0" borderId="0" xfId="0" applyNumberFormat="1" applyFont="1" applyAlignment="1">
      <alignment vertical="center" wrapText="1"/>
    </xf>
    <xf numFmtId="166" fontId="10" fillId="0" borderId="6" xfId="2" applyNumberFormat="1" applyFont="1" applyFill="1" applyBorder="1" applyAlignment="1">
      <alignment horizontal="left" vertical="center" wrapText="1"/>
    </xf>
    <xf numFmtId="166" fontId="14" fillId="0" borderId="1" xfId="2" applyNumberFormat="1" applyFont="1" applyFill="1" applyBorder="1" applyAlignment="1">
      <alignment horizontal="left" vertical="center" wrapText="1"/>
    </xf>
    <xf numFmtId="166" fontId="14" fillId="2" borderId="4" xfId="2" applyNumberFormat="1" applyFont="1" applyFill="1" applyBorder="1" applyAlignment="1">
      <alignment horizontal="left" vertical="center" wrapText="1"/>
    </xf>
    <xf numFmtId="168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quotePrefix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wrapText="1"/>
    </xf>
    <xf numFmtId="166" fontId="23" fillId="0" borderId="9" xfId="2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9" borderId="0" xfId="0" applyFont="1" applyFill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24" fillId="2" borderId="9" xfId="0" applyFont="1" applyFill="1" applyBorder="1" applyAlignment="1">
      <alignment horizontal="left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11" fillId="2" borderId="9" xfId="0" applyFont="1" applyFill="1" applyBorder="1" applyAlignment="1">
      <alignment horizontal="left" vertical="center"/>
    </xf>
    <xf numFmtId="0" fontId="10" fillId="0" borderId="0" xfId="0" applyFont="1"/>
    <xf numFmtId="0" fontId="11" fillId="0" borderId="9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0" fillId="0" borderId="0" xfId="0" applyFill="1"/>
    <xf numFmtId="0" fontId="11" fillId="2" borderId="9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vertical="center" wrapText="1"/>
    </xf>
    <xf numFmtId="0" fontId="11" fillId="0" borderId="9" xfId="0" quotePrefix="1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</cellXfs>
  <cellStyles count="3">
    <cellStyle name="Ezres" xfId="1" builtinId="3"/>
    <cellStyle name="Normál" xfId="0" builtinId="0"/>
    <cellStyle name="Pénznem" xfId="2" builtinId="4"/>
  </cellStyles>
  <dxfs count="0"/>
  <tableStyles count="0" defaultTableStyle="TableStyleMedium2" defaultPivotStyle="PivotStyleLight16"/>
  <colors>
    <mruColors>
      <color rgb="FF44546A"/>
      <color rgb="FFE0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EFF5-BB3B-49C5-97D4-6E2CE1866130}">
  <dimension ref="B3:T32"/>
  <sheetViews>
    <sheetView showGridLines="0" topLeftCell="C1" workbookViewId="0">
      <selection activeCell="T27" sqref="T27"/>
    </sheetView>
  </sheetViews>
  <sheetFormatPr defaultColWidth="8.7265625" defaultRowHeight="14.5" x14ac:dyDescent="0.35"/>
  <cols>
    <col min="1" max="1" width="3.453125" customWidth="1"/>
    <col min="2" max="2" width="116.453125" customWidth="1"/>
    <col min="3" max="3" width="2.26953125" customWidth="1"/>
    <col min="4" max="4" width="15" style="17" customWidth="1"/>
    <col min="5" max="5" width="2.26953125" customWidth="1"/>
    <col min="6" max="6" width="12.7265625" customWidth="1"/>
    <col min="7" max="7" width="2.26953125" customWidth="1"/>
    <col min="8" max="8" width="13.26953125" customWidth="1"/>
    <col min="9" max="10" width="17.7265625" customWidth="1"/>
    <col min="11" max="11" width="2.26953125" customWidth="1"/>
    <col min="12" max="12" width="12.453125" customWidth="1"/>
    <col min="13" max="15" width="12" customWidth="1"/>
    <col min="16" max="16" width="1.7265625" customWidth="1"/>
    <col min="17" max="17" width="59.26953125" customWidth="1"/>
    <col min="18" max="19" width="17.453125" style="82" customWidth="1"/>
  </cols>
  <sheetData>
    <row r="3" spans="2:20" x14ac:dyDescent="0.35">
      <c r="L3" s="91" t="s">
        <v>26</v>
      </c>
      <c r="M3" s="91"/>
      <c r="N3" s="53"/>
      <c r="O3" s="70">
        <v>0.03</v>
      </c>
    </row>
    <row r="4" spans="2:20" x14ac:dyDescent="0.35">
      <c r="F4" s="28"/>
      <c r="L4" s="91" t="s">
        <v>76</v>
      </c>
      <c r="M4" s="91"/>
      <c r="N4" s="53"/>
      <c r="O4" s="70">
        <v>0.15</v>
      </c>
    </row>
    <row r="5" spans="2:20" x14ac:dyDescent="0.35">
      <c r="F5" s="28"/>
    </row>
    <row r="7" spans="2:20" ht="15.5" x14ac:dyDescent="0.35">
      <c r="B7" s="92" t="s">
        <v>4</v>
      </c>
      <c r="C7" s="13"/>
      <c r="D7" s="93" t="s">
        <v>31</v>
      </c>
      <c r="E7" s="13"/>
      <c r="F7" s="95" t="s">
        <v>0</v>
      </c>
      <c r="G7" s="13"/>
      <c r="H7" s="97" t="s">
        <v>1</v>
      </c>
      <c r="I7" s="97"/>
      <c r="J7" s="98" t="s">
        <v>52</v>
      </c>
      <c r="K7" s="13"/>
      <c r="L7" s="100" t="s">
        <v>3</v>
      </c>
      <c r="M7" s="100"/>
      <c r="N7" s="100"/>
      <c r="O7" s="100"/>
      <c r="Q7" s="90" t="s">
        <v>6</v>
      </c>
    </row>
    <row r="8" spans="2:20" ht="16" thickBot="1" x14ac:dyDescent="0.4">
      <c r="B8" s="92"/>
      <c r="C8" s="14"/>
      <c r="D8" s="94"/>
      <c r="E8" s="14"/>
      <c r="F8" s="96"/>
      <c r="G8" s="14"/>
      <c r="H8" s="15" t="s">
        <v>2</v>
      </c>
      <c r="I8" s="16" t="s">
        <v>7</v>
      </c>
      <c r="J8" s="99"/>
      <c r="K8" s="14"/>
      <c r="L8" s="54" t="s">
        <v>24</v>
      </c>
      <c r="M8" s="51" t="s">
        <v>25</v>
      </c>
      <c r="N8" s="50" t="s">
        <v>27</v>
      </c>
      <c r="O8" s="52" t="s">
        <v>5</v>
      </c>
      <c r="Q8" s="90"/>
    </row>
    <row r="9" spans="2:20" ht="15.5" x14ac:dyDescent="0.35">
      <c r="B9" s="44" t="s">
        <v>53</v>
      </c>
      <c r="C9" s="11"/>
      <c r="D9" s="45">
        <v>1622</v>
      </c>
      <c r="E9" s="11"/>
      <c r="F9" s="74">
        <v>6000</v>
      </c>
      <c r="G9" s="11"/>
      <c r="H9" s="21">
        <v>6474</v>
      </c>
      <c r="I9" s="47">
        <v>8579</v>
      </c>
      <c r="J9" s="47">
        <f t="shared" ref="J9:J26" si="0">I9/((1-$O$3))</f>
        <v>8844.3298969072166</v>
      </c>
      <c r="K9" s="11"/>
      <c r="L9" s="47">
        <f>I9*(1+$O$4)</f>
        <v>9865.8499999999985</v>
      </c>
      <c r="M9" s="68">
        <f t="shared" ref="M9:M21" si="1">L9/((1-$O$3))</f>
        <v>10170.979381443298</v>
      </c>
      <c r="N9" s="68">
        <f>ROUND(M9,-2)</f>
        <v>10200</v>
      </c>
      <c r="O9" s="19">
        <f>N9/(F9/100)-100</f>
        <v>70</v>
      </c>
      <c r="Q9" s="29"/>
      <c r="R9" s="82">
        <f>+N9/F9</f>
        <v>1.7</v>
      </c>
      <c r="T9" s="26"/>
    </row>
    <row r="10" spans="2:20" ht="15" customHeight="1" x14ac:dyDescent="0.35">
      <c r="B10" s="2" t="s">
        <v>54</v>
      </c>
      <c r="C10" s="12"/>
      <c r="D10" s="45">
        <v>424305</v>
      </c>
      <c r="E10" s="11"/>
      <c r="F10" s="18">
        <v>4600</v>
      </c>
      <c r="G10" s="11"/>
      <c r="H10" s="21">
        <v>2229</v>
      </c>
      <c r="I10" s="47">
        <v>4344</v>
      </c>
      <c r="J10" s="47">
        <f t="shared" si="0"/>
        <v>4478.3505154639179</v>
      </c>
      <c r="K10" s="11"/>
      <c r="L10" s="47">
        <f t="shared" ref="L10:L21" si="2">I10*(1+$O$4)</f>
        <v>4995.5999999999995</v>
      </c>
      <c r="M10" s="68">
        <f t="shared" si="1"/>
        <v>5150.1030927835045</v>
      </c>
      <c r="N10" s="68">
        <f t="shared" ref="N10:N21" si="3">ROUND(M10,-2)</f>
        <v>5200</v>
      </c>
      <c r="O10" s="19">
        <f t="shared" ref="O10:O26" si="4">N10/(F10/100)-100</f>
        <v>13.043478260869563</v>
      </c>
      <c r="Q10" s="29"/>
      <c r="R10" s="82">
        <f t="shared" ref="R10:R29" si="5">+N10/F10</f>
        <v>1.1304347826086956</v>
      </c>
      <c r="T10" s="26"/>
    </row>
    <row r="11" spans="2:20" ht="15.5" x14ac:dyDescent="0.35">
      <c r="B11" s="2" t="s">
        <v>55</v>
      </c>
      <c r="C11" s="12"/>
      <c r="D11" s="45">
        <v>157415</v>
      </c>
      <c r="E11" s="11"/>
      <c r="F11" s="18">
        <v>3000</v>
      </c>
      <c r="G11" s="11"/>
      <c r="H11" s="21">
        <v>544</v>
      </c>
      <c r="I11" s="47">
        <v>10309</v>
      </c>
      <c r="J11" s="47">
        <f t="shared" si="0"/>
        <v>10627.835051546392</v>
      </c>
      <c r="K11" s="11"/>
      <c r="L11" s="47">
        <f t="shared" si="2"/>
        <v>11855.349999999999</v>
      </c>
      <c r="M11" s="68">
        <f t="shared" si="1"/>
        <v>12222.01030927835</v>
      </c>
      <c r="N11" s="68">
        <f t="shared" si="3"/>
        <v>12200</v>
      </c>
      <c r="O11" s="19">
        <f>N11/(F11/100)-100</f>
        <v>306.66666666666669</v>
      </c>
      <c r="Q11" s="77" t="s">
        <v>77</v>
      </c>
      <c r="R11" s="82">
        <f t="shared" si="5"/>
        <v>4.0666666666666664</v>
      </c>
    </row>
    <row r="12" spans="2:20" ht="15" customHeight="1" x14ac:dyDescent="0.35">
      <c r="B12" s="2" t="s">
        <v>56</v>
      </c>
      <c r="C12" s="12"/>
      <c r="D12" s="45">
        <v>16610</v>
      </c>
      <c r="E12" s="11"/>
      <c r="F12" s="18">
        <v>8000</v>
      </c>
      <c r="G12" s="11"/>
      <c r="H12" s="21">
        <v>2577</v>
      </c>
      <c r="I12" s="47">
        <v>4682</v>
      </c>
      <c r="J12" s="47">
        <f t="shared" si="0"/>
        <v>4826.8041237113403</v>
      </c>
      <c r="K12" s="11"/>
      <c r="L12" s="47">
        <f t="shared" si="2"/>
        <v>5384.2999999999993</v>
      </c>
      <c r="M12" s="68">
        <f t="shared" si="1"/>
        <v>5550.8247422680406</v>
      </c>
      <c r="N12" s="68">
        <f t="shared" si="3"/>
        <v>5600</v>
      </c>
      <c r="O12" s="55">
        <f t="shared" si="4"/>
        <v>-30</v>
      </c>
      <c r="Q12" s="77"/>
      <c r="R12" s="82">
        <f t="shared" si="5"/>
        <v>0.7</v>
      </c>
    </row>
    <row r="13" spans="2:20" ht="15" customHeight="1" x14ac:dyDescent="0.35">
      <c r="B13" s="2" t="s">
        <v>57</v>
      </c>
      <c r="C13" s="12"/>
      <c r="D13" s="45">
        <v>18630</v>
      </c>
      <c r="E13" s="11"/>
      <c r="F13" s="18">
        <v>3500</v>
      </c>
      <c r="G13" s="11"/>
      <c r="H13" s="21">
        <v>6044</v>
      </c>
      <c r="I13" s="47">
        <v>8149</v>
      </c>
      <c r="J13" s="47">
        <f t="shared" si="0"/>
        <v>8401.0309278350524</v>
      </c>
      <c r="K13" s="11"/>
      <c r="L13" s="47">
        <f t="shared" si="2"/>
        <v>9371.3499999999985</v>
      </c>
      <c r="M13" s="68">
        <f t="shared" si="1"/>
        <v>9661.1855670103087</v>
      </c>
      <c r="N13" s="68">
        <f t="shared" si="3"/>
        <v>9700</v>
      </c>
      <c r="O13" s="19">
        <f t="shared" si="4"/>
        <v>177.14285714285717</v>
      </c>
      <c r="Q13" s="77"/>
      <c r="R13" s="82">
        <f t="shared" si="5"/>
        <v>2.7714285714285714</v>
      </c>
    </row>
    <row r="14" spans="2:20" ht="15" customHeight="1" x14ac:dyDescent="0.35">
      <c r="B14" s="2" t="s">
        <v>58</v>
      </c>
      <c r="C14" s="12"/>
      <c r="D14" s="45">
        <v>12040</v>
      </c>
      <c r="E14" s="12"/>
      <c r="F14" s="18">
        <v>4700</v>
      </c>
      <c r="G14" s="11"/>
      <c r="H14" s="21">
        <v>6314</v>
      </c>
      <c r="I14" s="47">
        <v>8419</v>
      </c>
      <c r="J14" s="47">
        <f t="shared" si="0"/>
        <v>8679.3814432989693</v>
      </c>
      <c r="K14" s="11"/>
      <c r="L14" s="47">
        <f t="shared" si="2"/>
        <v>9681.8499999999985</v>
      </c>
      <c r="M14" s="68">
        <f t="shared" si="1"/>
        <v>9981.2886597938141</v>
      </c>
      <c r="N14" s="68">
        <f t="shared" si="3"/>
        <v>10000</v>
      </c>
      <c r="O14" s="19">
        <f t="shared" si="4"/>
        <v>112.7659574468085</v>
      </c>
      <c r="Q14" s="77"/>
      <c r="R14" s="82">
        <f t="shared" si="5"/>
        <v>2.1276595744680851</v>
      </c>
    </row>
    <row r="15" spans="2:20" ht="15" customHeight="1" x14ac:dyDescent="0.35">
      <c r="B15" s="2" t="s">
        <v>59</v>
      </c>
      <c r="C15" s="12"/>
      <c r="D15" s="45">
        <v>4656</v>
      </c>
      <c r="E15" s="12"/>
      <c r="F15" s="18">
        <v>3600</v>
      </c>
      <c r="G15" s="11"/>
      <c r="H15" s="21">
        <v>5938</v>
      </c>
      <c r="I15" s="47">
        <v>8043</v>
      </c>
      <c r="J15" s="47">
        <f t="shared" si="0"/>
        <v>8291.7525773195885</v>
      </c>
      <c r="K15" s="11"/>
      <c r="L15" s="47">
        <f t="shared" si="2"/>
        <v>9249.4499999999989</v>
      </c>
      <c r="M15" s="68">
        <f t="shared" si="1"/>
        <v>9535.5154639175253</v>
      </c>
      <c r="N15" s="68">
        <f t="shared" si="3"/>
        <v>9500</v>
      </c>
      <c r="O15" s="19">
        <f t="shared" si="4"/>
        <v>163.88888888888891</v>
      </c>
      <c r="Q15" s="77"/>
      <c r="R15" s="82">
        <f t="shared" si="5"/>
        <v>2.6388888888888888</v>
      </c>
    </row>
    <row r="16" spans="2:20" ht="15" customHeight="1" x14ac:dyDescent="0.35">
      <c r="B16" s="2" t="s">
        <v>60</v>
      </c>
      <c r="C16" s="12"/>
      <c r="D16" s="45">
        <v>7078</v>
      </c>
      <c r="E16" s="12"/>
      <c r="F16" s="18">
        <v>4700</v>
      </c>
      <c r="G16" s="11"/>
      <c r="H16" s="21">
        <v>535</v>
      </c>
      <c r="I16" s="47">
        <v>11999</v>
      </c>
      <c r="J16" s="47">
        <f t="shared" si="0"/>
        <v>12370.103092783505</v>
      </c>
      <c r="K16" s="11"/>
      <c r="L16" s="47">
        <f t="shared" si="2"/>
        <v>13798.849999999999</v>
      </c>
      <c r="M16" s="68">
        <f t="shared" si="1"/>
        <v>14225.618556701031</v>
      </c>
      <c r="N16" s="68">
        <f t="shared" si="3"/>
        <v>14200</v>
      </c>
      <c r="O16" s="19">
        <f t="shared" si="4"/>
        <v>202.12765957446811</v>
      </c>
      <c r="Q16" s="77" t="s">
        <v>77</v>
      </c>
      <c r="R16" s="82">
        <f t="shared" si="5"/>
        <v>3.021276595744681</v>
      </c>
    </row>
    <row r="17" spans="2:18" ht="15" customHeight="1" x14ac:dyDescent="0.35">
      <c r="B17" s="2" t="s">
        <v>61</v>
      </c>
      <c r="C17" s="12"/>
      <c r="D17" s="45">
        <v>7329</v>
      </c>
      <c r="E17" s="12"/>
      <c r="F17" s="18">
        <v>3600</v>
      </c>
      <c r="G17" s="12"/>
      <c r="H17" s="21">
        <v>5419</v>
      </c>
      <c r="I17" s="47">
        <v>7524</v>
      </c>
      <c r="J17" s="47">
        <f t="shared" si="0"/>
        <v>7756.7010309278348</v>
      </c>
      <c r="K17" s="11"/>
      <c r="L17" s="47">
        <f t="shared" si="2"/>
        <v>8652.5999999999985</v>
      </c>
      <c r="M17" s="68">
        <f t="shared" si="1"/>
        <v>8920.206185567009</v>
      </c>
      <c r="N17" s="68">
        <f t="shared" si="3"/>
        <v>8900</v>
      </c>
      <c r="O17" s="19">
        <f t="shared" si="4"/>
        <v>147.22222222222223</v>
      </c>
      <c r="Q17" s="77"/>
      <c r="R17" s="82">
        <f t="shared" si="5"/>
        <v>2.4722222222222223</v>
      </c>
    </row>
    <row r="18" spans="2:18" ht="15" customHeight="1" x14ac:dyDescent="0.35">
      <c r="B18" s="2" t="s">
        <v>62</v>
      </c>
      <c r="C18" s="12"/>
      <c r="D18" s="45">
        <v>247810</v>
      </c>
      <c r="E18" s="12"/>
      <c r="F18" s="18">
        <v>11000</v>
      </c>
      <c r="G18" s="12"/>
      <c r="H18" s="22">
        <v>7529</v>
      </c>
      <c r="I18" s="27">
        <v>9634</v>
      </c>
      <c r="J18" s="47">
        <f t="shared" si="0"/>
        <v>9931.9587628865975</v>
      </c>
      <c r="K18" s="12"/>
      <c r="L18" s="47">
        <f t="shared" si="2"/>
        <v>11079.099999999999</v>
      </c>
      <c r="M18" s="68">
        <f t="shared" si="1"/>
        <v>11421.752577319587</v>
      </c>
      <c r="N18" s="68">
        <f t="shared" si="3"/>
        <v>11400</v>
      </c>
      <c r="O18" s="19">
        <f t="shared" si="4"/>
        <v>3.6363636363636402</v>
      </c>
      <c r="Q18" s="77"/>
      <c r="R18" s="82">
        <f t="shared" si="5"/>
        <v>1.0363636363636364</v>
      </c>
    </row>
    <row r="19" spans="2:18" ht="15" customHeight="1" x14ac:dyDescent="0.35">
      <c r="B19" s="2" t="s">
        <v>63</v>
      </c>
      <c r="C19" s="12"/>
      <c r="D19" s="45">
        <v>2445</v>
      </c>
      <c r="E19" s="12"/>
      <c r="F19" s="18">
        <v>18500</v>
      </c>
      <c r="G19" s="12"/>
      <c r="H19" s="22">
        <v>11206</v>
      </c>
      <c r="I19" s="27">
        <v>13311</v>
      </c>
      <c r="J19" s="47">
        <f t="shared" si="0"/>
        <v>13722.680412371134</v>
      </c>
      <c r="K19" s="12"/>
      <c r="L19" s="47">
        <f t="shared" si="2"/>
        <v>15307.65</v>
      </c>
      <c r="M19" s="68">
        <f t="shared" si="1"/>
        <v>15781.082474226805</v>
      </c>
      <c r="N19" s="68">
        <f t="shared" si="3"/>
        <v>15800</v>
      </c>
      <c r="O19" s="55">
        <f t="shared" si="4"/>
        <v>-14.594594594594597</v>
      </c>
      <c r="Q19" s="77"/>
      <c r="R19" s="82">
        <f t="shared" si="5"/>
        <v>0.8540540540540541</v>
      </c>
    </row>
    <row r="20" spans="2:18" ht="15" customHeight="1" x14ac:dyDescent="0.35">
      <c r="B20" s="2" t="s">
        <v>64</v>
      </c>
      <c r="C20" s="12"/>
      <c r="D20" s="45">
        <v>10159</v>
      </c>
      <c r="E20" s="12"/>
      <c r="F20" s="18">
        <v>9200</v>
      </c>
      <c r="G20" s="12"/>
      <c r="H20" s="22">
        <v>457</v>
      </c>
      <c r="I20" s="27">
        <v>11646</v>
      </c>
      <c r="J20" s="47">
        <f t="shared" si="0"/>
        <v>12006.18556701031</v>
      </c>
      <c r="K20" s="12"/>
      <c r="L20" s="47">
        <f t="shared" si="2"/>
        <v>13392.9</v>
      </c>
      <c r="M20" s="68">
        <f t="shared" si="1"/>
        <v>13807.113402061856</v>
      </c>
      <c r="N20" s="68">
        <f t="shared" si="3"/>
        <v>13800</v>
      </c>
      <c r="O20" s="19">
        <f t="shared" si="4"/>
        <v>50</v>
      </c>
      <c r="Q20" s="77" t="s">
        <v>77</v>
      </c>
      <c r="R20" s="82">
        <f t="shared" si="5"/>
        <v>1.5</v>
      </c>
    </row>
    <row r="21" spans="2:18" ht="15" customHeight="1" x14ac:dyDescent="0.35">
      <c r="B21" s="2" t="s">
        <v>65</v>
      </c>
      <c r="C21" s="12"/>
      <c r="D21" s="45">
        <v>182097</v>
      </c>
      <c r="E21" s="12"/>
      <c r="F21" s="18">
        <v>5000</v>
      </c>
      <c r="G21" s="12"/>
      <c r="H21" s="22">
        <v>491</v>
      </c>
      <c r="I21" s="27">
        <v>11208</v>
      </c>
      <c r="J21" s="47">
        <f t="shared" si="0"/>
        <v>11554.639175257733</v>
      </c>
      <c r="K21" s="12"/>
      <c r="L21" s="47">
        <f t="shared" si="2"/>
        <v>12889.199999999999</v>
      </c>
      <c r="M21" s="68">
        <f t="shared" si="1"/>
        <v>13287.835051546392</v>
      </c>
      <c r="N21" s="68">
        <f t="shared" si="3"/>
        <v>13300</v>
      </c>
      <c r="O21" s="19">
        <f t="shared" si="4"/>
        <v>166</v>
      </c>
      <c r="Q21" s="77" t="s">
        <v>77</v>
      </c>
      <c r="R21" s="82">
        <f t="shared" si="5"/>
        <v>2.66</v>
      </c>
    </row>
    <row r="22" spans="2:18" ht="15" customHeight="1" x14ac:dyDescent="0.35">
      <c r="B22" s="2" t="s">
        <v>66</v>
      </c>
      <c r="C22" s="12"/>
      <c r="D22" s="45"/>
      <c r="E22" s="12"/>
      <c r="F22" s="18">
        <v>4400</v>
      </c>
      <c r="G22" s="12"/>
      <c r="H22" s="75" t="s">
        <v>75</v>
      </c>
      <c r="I22" s="75"/>
      <c r="J22" s="75"/>
      <c r="K22" s="75"/>
      <c r="L22" s="75"/>
      <c r="M22" s="75"/>
      <c r="N22" s="75"/>
      <c r="O22" s="75"/>
      <c r="Q22" s="29"/>
      <c r="R22" s="82">
        <f t="shared" si="5"/>
        <v>0</v>
      </c>
    </row>
    <row r="23" spans="2:18" ht="15" customHeight="1" x14ac:dyDescent="0.35">
      <c r="B23" s="2" t="s">
        <v>67</v>
      </c>
      <c r="C23" s="12"/>
      <c r="D23" s="45"/>
      <c r="E23" s="12"/>
      <c r="F23" s="18">
        <v>10000</v>
      </c>
      <c r="G23" s="12"/>
      <c r="H23" s="75" t="s">
        <v>75</v>
      </c>
      <c r="I23" s="75"/>
      <c r="J23" s="75"/>
      <c r="K23" s="75"/>
      <c r="L23" s="75"/>
      <c r="M23" s="75"/>
      <c r="N23" s="75"/>
      <c r="O23" s="75"/>
      <c r="Q23" s="29"/>
      <c r="R23" s="82">
        <f t="shared" si="5"/>
        <v>0</v>
      </c>
    </row>
    <row r="24" spans="2:18" ht="15.5" x14ac:dyDescent="0.35">
      <c r="B24" s="2" t="s">
        <v>68</v>
      </c>
      <c r="C24" s="12"/>
      <c r="D24" s="45">
        <v>31114</v>
      </c>
      <c r="E24" s="12"/>
      <c r="F24" s="18">
        <v>9900</v>
      </c>
      <c r="G24" s="12"/>
      <c r="H24" s="22">
        <v>1721</v>
      </c>
      <c r="I24" s="27">
        <v>3826</v>
      </c>
      <c r="J24" s="47">
        <f t="shared" si="0"/>
        <v>3944.3298969072166</v>
      </c>
      <c r="K24" s="12"/>
      <c r="L24" s="47">
        <f t="shared" ref="L24:L26" si="6">I24*(1+$O$4)</f>
        <v>4399.8999999999996</v>
      </c>
      <c r="M24" s="47">
        <f t="shared" ref="M24:M26" si="7">J24*1.1</f>
        <v>4338.7628865979386</v>
      </c>
      <c r="N24" s="47">
        <f>ROUND(M24,-2)</f>
        <v>4300</v>
      </c>
      <c r="O24" s="55">
        <f t="shared" si="4"/>
        <v>-56.565656565656568</v>
      </c>
      <c r="Q24" s="29"/>
      <c r="R24" s="82">
        <f t="shared" si="5"/>
        <v>0.43434343434343436</v>
      </c>
    </row>
    <row r="25" spans="2:18" ht="15.5" x14ac:dyDescent="0.35">
      <c r="B25" s="2" t="s">
        <v>69</v>
      </c>
      <c r="C25" s="12"/>
      <c r="D25" s="45">
        <v>66765</v>
      </c>
      <c r="E25" s="12"/>
      <c r="F25" s="18">
        <v>3300</v>
      </c>
      <c r="G25" s="12"/>
      <c r="H25" s="22">
        <v>1391</v>
      </c>
      <c r="I25" s="27">
        <v>3496</v>
      </c>
      <c r="J25" s="47">
        <f t="shared" si="0"/>
        <v>3604.1237113402062</v>
      </c>
      <c r="K25" s="12"/>
      <c r="L25" s="47">
        <f t="shared" si="6"/>
        <v>4020.3999999999996</v>
      </c>
      <c r="M25" s="47">
        <f t="shared" si="7"/>
        <v>3964.536082474227</v>
      </c>
      <c r="N25" s="47">
        <f t="shared" ref="N25:N26" si="8">ROUND(M25,-2)</f>
        <v>4000</v>
      </c>
      <c r="O25" s="19">
        <f t="shared" si="4"/>
        <v>21.212121212121218</v>
      </c>
      <c r="Q25" s="29"/>
      <c r="R25" s="82">
        <f t="shared" si="5"/>
        <v>1.2121212121212122</v>
      </c>
    </row>
    <row r="26" spans="2:18" ht="15" customHeight="1" x14ac:dyDescent="0.35">
      <c r="B26" s="2" t="s">
        <v>70</v>
      </c>
      <c r="C26" s="12"/>
      <c r="D26" s="45">
        <v>16920</v>
      </c>
      <c r="E26" s="12"/>
      <c r="F26" s="18">
        <v>2500</v>
      </c>
      <c r="G26" s="12"/>
      <c r="H26" s="22">
        <v>1586</v>
      </c>
      <c r="I26" s="27">
        <v>3691</v>
      </c>
      <c r="J26" s="47">
        <f t="shared" si="0"/>
        <v>3805.1546391752577</v>
      </c>
      <c r="K26" s="12"/>
      <c r="L26" s="47">
        <f t="shared" si="6"/>
        <v>4244.6499999999996</v>
      </c>
      <c r="M26" s="47">
        <f t="shared" si="7"/>
        <v>4185.6701030927834</v>
      </c>
      <c r="N26" s="47">
        <f t="shared" si="8"/>
        <v>4200</v>
      </c>
      <c r="O26" s="19">
        <f t="shared" si="4"/>
        <v>68</v>
      </c>
      <c r="Q26" s="29"/>
      <c r="R26" s="82">
        <f t="shared" si="5"/>
        <v>1.68</v>
      </c>
    </row>
    <row r="27" spans="2:18" x14ac:dyDescent="0.35">
      <c r="B27" s="2" t="s">
        <v>71</v>
      </c>
      <c r="C27" s="12"/>
      <c r="D27" s="45"/>
      <c r="E27" s="12"/>
      <c r="F27" s="18">
        <v>67500</v>
      </c>
      <c r="G27" s="12"/>
      <c r="H27" s="75" t="s">
        <v>75</v>
      </c>
      <c r="I27" s="75"/>
      <c r="J27" s="75"/>
      <c r="K27" s="75"/>
      <c r="L27" s="75"/>
      <c r="M27" s="75"/>
      <c r="N27" s="75"/>
      <c r="O27" s="75"/>
      <c r="Q27" s="29"/>
      <c r="R27" s="82">
        <f t="shared" si="5"/>
        <v>0</v>
      </c>
    </row>
    <row r="28" spans="2:18" ht="15" customHeight="1" x14ac:dyDescent="0.35">
      <c r="B28" s="2" t="s">
        <v>72</v>
      </c>
      <c r="C28" s="11"/>
      <c r="D28" s="45"/>
      <c r="E28" s="11"/>
      <c r="F28" s="18">
        <v>22500</v>
      </c>
      <c r="G28" s="11"/>
      <c r="H28" s="75" t="s">
        <v>75</v>
      </c>
      <c r="I28" s="75"/>
      <c r="J28" s="75"/>
      <c r="K28" s="75"/>
      <c r="L28" s="75"/>
      <c r="M28" s="75"/>
      <c r="N28" s="75"/>
      <c r="O28" s="75"/>
      <c r="Q28" s="29"/>
      <c r="R28" s="82">
        <f t="shared" si="5"/>
        <v>0</v>
      </c>
    </row>
    <row r="29" spans="2:18" ht="29" x14ac:dyDescent="0.35">
      <c r="B29" s="2" t="s">
        <v>73</v>
      </c>
      <c r="C29" s="12"/>
      <c r="D29" s="45"/>
      <c r="E29" s="11"/>
      <c r="F29" s="18">
        <v>1150</v>
      </c>
      <c r="G29" s="11"/>
      <c r="H29" s="75" t="s">
        <v>74</v>
      </c>
      <c r="I29" s="75"/>
      <c r="J29" s="75"/>
      <c r="K29" s="75"/>
      <c r="L29" s="75"/>
      <c r="M29" s="75"/>
      <c r="N29" s="75"/>
      <c r="O29" s="75"/>
      <c r="Q29" s="29"/>
      <c r="R29" s="82">
        <f t="shared" si="5"/>
        <v>0</v>
      </c>
    </row>
    <row r="30" spans="2:18" x14ac:dyDescent="0.35">
      <c r="D30" s="60">
        <f>SUM(D9:D29)</f>
        <v>1206995</v>
      </c>
      <c r="O30" s="81">
        <f>SUM(O9:O29)</f>
        <v>1400.5459638910149</v>
      </c>
      <c r="R30" s="82">
        <f>SUM(R9:R29)</f>
        <v>30.005459638910146</v>
      </c>
    </row>
    <row r="31" spans="2:18" x14ac:dyDescent="0.35">
      <c r="Q31" s="26"/>
      <c r="R31" s="82">
        <f>+R30/16</f>
        <v>1.8753412274318841</v>
      </c>
    </row>
    <row r="32" spans="2:18" x14ac:dyDescent="0.35">
      <c r="Q32" t="s">
        <v>80</v>
      </c>
      <c r="R32" s="82" t="s">
        <v>81</v>
      </c>
    </row>
  </sheetData>
  <mergeCells count="9">
    <mergeCell ref="Q7:Q8"/>
    <mergeCell ref="L3:M3"/>
    <mergeCell ref="B7:B8"/>
    <mergeCell ref="D7:D8"/>
    <mergeCell ref="F7:F8"/>
    <mergeCell ref="H7:I7"/>
    <mergeCell ref="J7:J8"/>
    <mergeCell ref="L7:O7"/>
    <mergeCell ref="L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408A-C4BA-4F7A-98EC-2043E0010274}">
  <dimension ref="B3:T19"/>
  <sheetViews>
    <sheetView showGridLines="0" topLeftCell="B1" workbookViewId="0">
      <selection activeCell="N16" sqref="N16"/>
    </sheetView>
  </sheetViews>
  <sheetFormatPr defaultColWidth="8.7265625" defaultRowHeight="14.5" x14ac:dyDescent="0.35"/>
  <cols>
    <col min="1" max="1" width="3.453125" customWidth="1"/>
    <col min="2" max="2" width="116.453125" customWidth="1"/>
    <col min="3" max="3" width="2.26953125" customWidth="1"/>
    <col min="4" max="4" width="15" style="17" customWidth="1"/>
    <col min="5" max="5" width="2.26953125" customWidth="1"/>
    <col min="6" max="6" width="12.7265625" customWidth="1"/>
    <col min="7" max="7" width="2.26953125" customWidth="1"/>
    <col min="8" max="8" width="13.26953125" customWidth="1"/>
    <col min="9" max="10" width="17.7265625" customWidth="1"/>
    <col min="11" max="11" width="2.26953125" customWidth="1"/>
    <col min="12" max="12" width="12.453125" customWidth="1"/>
    <col min="13" max="15" width="12" customWidth="1"/>
    <col min="16" max="16" width="1.7265625" customWidth="1"/>
    <col min="17" max="17" width="45" customWidth="1"/>
    <col min="18" max="18" width="14.453125" bestFit="1" customWidth="1"/>
    <col min="19" max="19" width="11" bestFit="1" customWidth="1"/>
  </cols>
  <sheetData>
    <row r="3" spans="2:20" x14ac:dyDescent="0.35">
      <c r="L3" s="91" t="s">
        <v>26</v>
      </c>
      <c r="M3" s="91"/>
      <c r="N3" s="53"/>
      <c r="O3" s="70">
        <v>0.03</v>
      </c>
    </row>
    <row r="4" spans="2:20" x14ac:dyDescent="0.35">
      <c r="F4" s="28"/>
      <c r="L4" s="91" t="s">
        <v>76</v>
      </c>
      <c r="M4" s="91"/>
      <c r="N4" s="53"/>
      <c r="O4" s="70">
        <v>0.2</v>
      </c>
    </row>
    <row r="5" spans="2:20" x14ac:dyDescent="0.35">
      <c r="F5" s="28"/>
    </row>
    <row r="7" spans="2:20" ht="15.5" x14ac:dyDescent="0.35">
      <c r="B7" s="92" t="s">
        <v>4</v>
      </c>
      <c r="C7" s="13"/>
      <c r="D7" s="93" t="s">
        <v>31</v>
      </c>
      <c r="E7" s="13"/>
      <c r="F7" s="95" t="s">
        <v>0</v>
      </c>
      <c r="G7" s="13"/>
      <c r="H7" s="97" t="s">
        <v>1</v>
      </c>
      <c r="I7" s="97"/>
      <c r="J7" s="98" t="s">
        <v>52</v>
      </c>
      <c r="K7" s="13"/>
      <c r="L7" s="100" t="s">
        <v>3</v>
      </c>
      <c r="M7" s="100"/>
      <c r="N7" s="100"/>
      <c r="O7" s="100"/>
      <c r="Q7" s="90" t="s">
        <v>6</v>
      </c>
    </row>
    <row r="8" spans="2:20" ht="16" thickBot="1" x14ac:dyDescent="0.4">
      <c r="B8" s="101"/>
      <c r="C8" s="14"/>
      <c r="D8" s="94"/>
      <c r="E8" s="14"/>
      <c r="F8" s="96"/>
      <c r="G8" s="14"/>
      <c r="H8" s="15" t="s">
        <v>2</v>
      </c>
      <c r="I8" s="16" t="s">
        <v>7</v>
      </c>
      <c r="J8" s="99"/>
      <c r="K8" s="14"/>
      <c r="L8" s="54" t="s">
        <v>24</v>
      </c>
      <c r="M8" s="51" t="s">
        <v>25</v>
      </c>
      <c r="N8" s="50" t="s">
        <v>27</v>
      </c>
      <c r="O8" s="52" t="s">
        <v>5</v>
      </c>
      <c r="Q8" s="90"/>
    </row>
    <row r="9" spans="2:20" ht="15.5" x14ac:dyDescent="0.35">
      <c r="B9" s="44" t="s">
        <v>43</v>
      </c>
      <c r="C9" s="11"/>
      <c r="D9" s="71">
        <v>7454</v>
      </c>
      <c r="E9" s="11"/>
      <c r="F9" s="72">
        <v>18220</v>
      </c>
      <c r="G9" s="11"/>
      <c r="H9" s="21">
        <v>18131</v>
      </c>
      <c r="I9" s="47">
        <v>20236</v>
      </c>
      <c r="J9" s="47">
        <f>I9/((1-$O$3))</f>
        <v>20861.855670103094</v>
      </c>
      <c r="K9" s="11"/>
      <c r="L9" s="47">
        <f>I9*(1+$O$4)</f>
        <v>24283.200000000001</v>
      </c>
      <c r="M9" s="68">
        <f>L9/((1-$O$3))</f>
        <v>25034.226804123711</v>
      </c>
      <c r="N9" s="68">
        <f>ROUND(M9,-2)</f>
        <v>25000</v>
      </c>
      <c r="O9" s="19">
        <f t="shared" ref="O9:O16" si="0">N9/(F9/100)-100</f>
        <v>37.211855104281028</v>
      </c>
      <c r="Q9" s="29"/>
      <c r="R9" s="66"/>
      <c r="S9" s="26"/>
      <c r="T9" s="26"/>
    </row>
    <row r="10" spans="2:20" ht="15" customHeight="1" x14ac:dyDescent="0.35">
      <c r="B10" s="2" t="s">
        <v>44</v>
      </c>
      <c r="C10" s="12"/>
      <c r="D10" s="71">
        <v>2170</v>
      </c>
      <c r="E10" s="11"/>
      <c r="F10" s="46">
        <v>40250</v>
      </c>
      <c r="G10" s="11"/>
      <c r="H10" s="21">
        <v>10101</v>
      </c>
      <c r="I10" s="47">
        <v>12206</v>
      </c>
      <c r="J10" s="47">
        <f t="shared" ref="J10:J16" si="1">I10/((1-$O$3))</f>
        <v>12583.505154639175</v>
      </c>
      <c r="K10" s="11"/>
      <c r="L10" s="47">
        <f t="shared" ref="L10:L16" si="2">I10*(1+$O$4)</f>
        <v>14647.199999999999</v>
      </c>
      <c r="M10" s="68">
        <f t="shared" ref="M10:M16" si="3">L10/((1-$O$3))</f>
        <v>15100.206185567009</v>
      </c>
      <c r="N10" s="68">
        <f t="shared" ref="N10:N16" si="4">ROUND(M10,-2)</f>
        <v>15100</v>
      </c>
      <c r="O10" s="55">
        <f t="shared" si="0"/>
        <v>-62.484472049689444</v>
      </c>
      <c r="Q10" s="76" t="s">
        <v>78</v>
      </c>
      <c r="S10" s="26"/>
      <c r="T10" s="26"/>
    </row>
    <row r="11" spans="2:20" ht="15.5" x14ac:dyDescent="0.35">
      <c r="B11" s="2" t="s">
        <v>45</v>
      </c>
      <c r="C11" s="12"/>
      <c r="D11" s="71">
        <v>767</v>
      </c>
      <c r="E11" s="11"/>
      <c r="F11" s="72">
        <v>53760</v>
      </c>
      <c r="G11" s="11"/>
      <c r="H11" s="21">
        <v>71622</v>
      </c>
      <c r="I11" s="47">
        <v>73727</v>
      </c>
      <c r="J11" s="47">
        <f t="shared" si="1"/>
        <v>76007.216494845357</v>
      </c>
      <c r="K11" s="11"/>
      <c r="L11" s="47">
        <f t="shared" si="2"/>
        <v>88472.4</v>
      </c>
      <c r="M11" s="68">
        <f t="shared" si="3"/>
        <v>91208.659793814426</v>
      </c>
      <c r="N11" s="68">
        <f t="shared" si="4"/>
        <v>91200</v>
      </c>
      <c r="O11" s="19">
        <f t="shared" si="0"/>
        <v>69.642857142857139</v>
      </c>
      <c r="Q11" s="76" t="s">
        <v>79</v>
      </c>
      <c r="S11" s="26"/>
    </row>
    <row r="12" spans="2:20" ht="15" customHeight="1" x14ac:dyDescent="0.35">
      <c r="B12" s="2" t="s">
        <v>46</v>
      </c>
      <c r="C12" s="12"/>
      <c r="D12" s="71">
        <v>3811</v>
      </c>
      <c r="E12" s="11"/>
      <c r="F12" s="46">
        <v>69000</v>
      </c>
      <c r="G12" s="11"/>
      <c r="H12" s="21">
        <v>26070</v>
      </c>
      <c r="I12" s="47">
        <v>27925</v>
      </c>
      <c r="J12" s="47">
        <f t="shared" si="1"/>
        <v>28788.659793814433</v>
      </c>
      <c r="K12" s="11"/>
      <c r="L12" s="47">
        <f t="shared" si="2"/>
        <v>33510</v>
      </c>
      <c r="M12" s="68">
        <f t="shared" si="3"/>
        <v>34546.391752577321</v>
      </c>
      <c r="N12" s="68">
        <f t="shared" si="4"/>
        <v>34500</v>
      </c>
      <c r="O12" s="55">
        <f t="shared" si="0"/>
        <v>-50</v>
      </c>
      <c r="Q12" s="76" t="s">
        <v>79</v>
      </c>
      <c r="S12" s="26"/>
    </row>
    <row r="13" spans="2:20" ht="15" customHeight="1" x14ac:dyDescent="0.35">
      <c r="B13" s="2" t="s">
        <v>47</v>
      </c>
      <c r="C13" s="12"/>
      <c r="D13" s="71">
        <v>61</v>
      </c>
      <c r="E13" s="11"/>
      <c r="F13" s="46">
        <v>143750</v>
      </c>
      <c r="G13" s="11"/>
      <c r="H13" s="21">
        <v>43070</v>
      </c>
      <c r="I13" s="47">
        <v>44925</v>
      </c>
      <c r="J13" s="47">
        <f t="shared" si="1"/>
        <v>46314.432989690722</v>
      </c>
      <c r="K13" s="11"/>
      <c r="L13" s="47">
        <f t="shared" si="2"/>
        <v>53910</v>
      </c>
      <c r="M13" s="68">
        <f t="shared" si="3"/>
        <v>55577.319587628866</v>
      </c>
      <c r="N13" s="68">
        <f t="shared" si="4"/>
        <v>55600</v>
      </c>
      <c r="O13" s="55">
        <f t="shared" si="0"/>
        <v>-61.321739130434786</v>
      </c>
      <c r="Q13" s="76" t="s">
        <v>79</v>
      </c>
      <c r="S13" s="26"/>
    </row>
    <row r="14" spans="2:20" ht="15" customHeight="1" x14ac:dyDescent="0.35">
      <c r="B14" s="2" t="s">
        <v>48</v>
      </c>
      <c r="C14" s="12"/>
      <c r="D14" s="71">
        <v>3039</v>
      </c>
      <c r="E14" s="12"/>
      <c r="F14" s="46">
        <v>40250</v>
      </c>
      <c r="G14" s="11"/>
      <c r="H14" s="21">
        <v>11070</v>
      </c>
      <c r="I14" s="47">
        <v>12925</v>
      </c>
      <c r="J14" s="47">
        <f t="shared" si="1"/>
        <v>13324.742268041238</v>
      </c>
      <c r="K14" s="11"/>
      <c r="L14" s="47">
        <f t="shared" si="2"/>
        <v>15510</v>
      </c>
      <c r="M14" s="68">
        <f t="shared" si="3"/>
        <v>15989.690721649486</v>
      </c>
      <c r="N14" s="68">
        <f t="shared" si="4"/>
        <v>16000</v>
      </c>
      <c r="O14" s="55">
        <f t="shared" si="0"/>
        <v>-60.248447204968947</v>
      </c>
      <c r="Q14" s="76" t="s">
        <v>79</v>
      </c>
      <c r="S14" s="26"/>
    </row>
    <row r="15" spans="2:20" ht="15" customHeight="1" x14ac:dyDescent="0.35">
      <c r="B15" s="2" t="s">
        <v>49</v>
      </c>
      <c r="C15" s="12"/>
      <c r="D15" s="71">
        <v>1215</v>
      </c>
      <c r="E15" s="12"/>
      <c r="F15" s="46">
        <v>86250</v>
      </c>
      <c r="G15" s="11"/>
      <c r="H15" s="21">
        <v>31070</v>
      </c>
      <c r="I15" s="47">
        <v>32925</v>
      </c>
      <c r="J15" s="47">
        <f t="shared" si="1"/>
        <v>33943.298969072166</v>
      </c>
      <c r="K15" s="11"/>
      <c r="L15" s="47">
        <f t="shared" si="2"/>
        <v>39510</v>
      </c>
      <c r="M15" s="68">
        <f t="shared" si="3"/>
        <v>40731.958762886599</v>
      </c>
      <c r="N15" s="68">
        <f t="shared" si="4"/>
        <v>40700</v>
      </c>
      <c r="O15" s="55">
        <f t="shared" si="0"/>
        <v>-52.811594202898547</v>
      </c>
      <c r="Q15" s="76" t="s">
        <v>79</v>
      </c>
      <c r="S15" s="26"/>
    </row>
    <row r="16" spans="2:20" ht="15" customHeight="1" x14ac:dyDescent="0.35">
      <c r="B16" s="2" t="s">
        <v>50</v>
      </c>
      <c r="C16" s="12"/>
      <c r="D16" s="71">
        <v>380</v>
      </c>
      <c r="E16" s="12"/>
      <c r="F16" s="46">
        <v>143250</v>
      </c>
      <c r="G16" s="11"/>
      <c r="H16" s="21">
        <v>43070</v>
      </c>
      <c r="I16" s="47">
        <v>44925</v>
      </c>
      <c r="J16" s="47">
        <f t="shared" si="1"/>
        <v>46314.432989690722</v>
      </c>
      <c r="K16" s="11"/>
      <c r="L16" s="47">
        <f t="shared" si="2"/>
        <v>53910</v>
      </c>
      <c r="M16" s="68">
        <f t="shared" si="3"/>
        <v>55577.319587628866</v>
      </c>
      <c r="N16" s="68">
        <f t="shared" si="4"/>
        <v>55600</v>
      </c>
      <c r="O16" s="55">
        <f t="shared" si="0"/>
        <v>-61.186736474694591</v>
      </c>
      <c r="Q16" s="76" t="s">
        <v>79</v>
      </c>
      <c r="S16" s="26"/>
    </row>
    <row r="17" spans="2:17" x14ac:dyDescent="0.35">
      <c r="D17" s="60"/>
      <c r="Q17" s="26"/>
    </row>
    <row r="18" spans="2:17" x14ac:dyDescent="0.35">
      <c r="B18" s="73" t="s">
        <v>51</v>
      </c>
    </row>
    <row r="19" spans="2:17" x14ac:dyDescent="0.35">
      <c r="Q19" s="26"/>
    </row>
  </sheetData>
  <mergeCells count="9">
    <mergeCell ref="Q7:Q8"/>
    <mergeCell ref="J7:J8"/>
    <mergeCell ref="L3:M3"/>
    <mergeCell ref="B7:B8"/>
    <mergeCell ref="D7:D8"/>
    <mergeCell ref="F7:F8"/>
    <mergeCell ref="H7:I7"/>
    <mergeCell ref="L7:O7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A892-4C0D-489F-8F06-6D2751FACA38}">
  <dimension ref="B3:S14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18" sqref="Q18"/>
    </sheetView>
  </sheetViews>
  <sheetFormatPr defaultColWidth="8.7265625" defaultRowHeight="14.5" x14ac:dyDescent="0.35"/>
  <cols>
    <col min="1" max="1" width="3.453125" customWidth="1"/>
    <col min="2" max="2" width="116.453125" customWidth="1"/>
    <col min="3" max="3" width="2.26953125" customWidth="1"/>
    <col min="4" max="4" width="15" style="17" customWidth="1"/>
    <col min="5" max="5" width="2.26953125" customWidth="1"/>
    <col min="6" max="6" width="12.7265625" customWidth="1"/>
    <col min="7" max="7" width="2.26953125" customWidth="1"/>
    <col min="8" max="8" width="13.26953125" customWidth="1"/>
    <col min="9" max="10" width="17.7265625" customWidth="1"/>
    <col min="11" max="11" width="2.26953125" customWidth="1"/>
    <col min="12" max="12" width="12.453125" customWidth="1"/>
    <col min="13" max="15" width="12" customWidth="1"/>
    <col min="16" max="16" width="1.7265625" customWidth="1"/>
    <col min="17" max="17" width="45" customWidth="1"/>
  </cols>
  <sheetData>
    <row r="3" spans="2:19" x14ac:dyDescent="0.35">
      <c r="L3" s="91" t="s">
        <v>26</v>
      </c>
      <c r="M3" s="91"/>
      <c r="N3" s="53"/>
      <c r="O3" s="70">
        <v>0.03</v>
      </c>
    </row>
    <row r="4" spans="2:19" x14ac:dyDescent="0.35">
      <c r="F4" s="28"/>
      <c r="L4" s="91" t="s">
        <v>76</v>
      </c>
      <c r="M4" s="91"/>
      <c r="N4" s="53"/>
      <c r="O4" s="70">
        <v>0</v>
      </c>
    </row>
    <row r="5" spans="2:19" x14ac:dyDescent="0.35">
      <c r="F5" s="28"/>
    </row>
    <row r="7" spans="2:19" ht="15.5" x14ac:dyDescent="0.35">
      <c r="B7" s="92" t="s">
        <v>4</v>
      </c>
      <c r="C7" s="13"/>
      <c r="D7" s="93" t="s">
        <v>31</v>
      </c>
      <c r="E7" s="13"/>
      <c r="F7" s="95" t="s">
        <v>0</v>
      </c>
      <c r="G7" s="13"/>
      <c r="H7" s="97" t="s">
        <v>1</v>
      </c>
      <c r="I7" s="97"/>
      <c r="J7" s="98" t="s">
        <v>52</v>
      </c>
      <c r="K7" s="13"/>
      <c r="L7" s="100" t="s">
        <v>3</v>
      </c>
      <c r="M7" s="100"/>
      <c r="N7" s="100"/>
      <c r="O7" s="100"/>
      <c r="Q7" s="90" t="s">
        <v>6</v>
      </c>
    </row>
    <row r="8" spans="2:19" ht="16" thickBot="1" x14ac:dyDescent="0.4">
      <c r="B8" s="101"/>
      <c r="C8" s="14"/>
      <c r="D8" s="94"/>
      <c r="E8" s="14"/>
      <c r="F8" s="96"/>
      <c r="G8" s="14"/>
      <c r="H8" s="15" t="s">
        <v>2</v>
      </c>
      <c r="I8" s="16" t="s">
        <v>7</v>
      </c>
      <c r="J8" s="99"/>
      <c r="K8" s="14"/>
      <c r="L8" s="54" t="s">
        <v>24</v>
      </c>
      <c r="M8" s="51" t="s">
        <v>25</v>
      </c>
      <c r="N8" s="50" t="s">
        <v>27</v>
      </c>
      <c r="O8" s="52" t="s">
        <v>5</v>
      </c>
      <c r="Q8" s="90"/>
    </row>
    <row r="9" spans="2:19" ht="15.5" x14ac:dyDescent="0.35">
      <c r="B9" s="43" t="s">
        <v>21</v>
      </c>
      <c r="C9" s="30"/>
      <c r="D9" s="31"/>
      <c r="E9" s="30"/>
      <c r="F9" s="32"/>
      <c r="G9" s="30"/>
      <c r="H9" s="33"/>
      <c r="I9" s="33"/>
      <c r="J9" s="33"/>
      <c r="K9" s="30"/>
      <c r="L9" s="35"/>
      <c r="M9" s="34"/>
      <c r="N9" s="34"/>
      <c r="O9" s="34"/>
      <c r="P9" s="48"/>
      <c r="Q9" s="49"/>
    </row>
    <row r="10" spans="2:19" ht="15.5" x14ac:dyDescent="0.35">
      <c r="B10" s="61" t="s">
        <v>28</v>
      </c>
      <c r="C10" s="62"/>
      <c r="D10" s="63">
        <v>14501</v>
      </c>
      <c r="E10" s="62"/>
      <c r="F10" s="64">
        <v>8310</v>
      </c>
      <c r="G10" s="62"/>
      <c r="H10" s="78">
        <v>19348</v>
      </c>
      <c r="I10" s="47">
        <v>21203</v>
      </c>
      <c r="J10" s="47">
        <f>I10/((1-$O$3))</f>
        <v>21858.762886597939</v>
      </c>
      <c r="K10" s="79"/>
      <c r="L10" s="47">
        <f>I10*(1+$O$4)</f>
        <v>21203</v>
      </c>
      <c r="M10" s="68">
        <f>L10/((1-$O$3))</f>
        <v>21858.762886597939</v>
      </c>
      <c r="N10" s="68">
        <f>ROUND(M10,-2)</f>
        <v>21900</v>
      </c>
      <c r="O10" s="19">
        <f t="shared" ref="O10" si="0">N10/(F10/100)-100</f>
        <v>163.53790613718411</v>
      </c>
      <c r="Q10" s="29"/>
      <c r="S10" s="26"/>
    </row>
    <row r="11" spans="2:19" ht="15" customHeight="1" x14ac:dyDescent="0.35">
      <c r="B11" s="6" t="s">
        <v>19</v>
      </c>
      <c r="C11" s="12"/>
      <c r="D11" s="24">
        <v>1082</v>
      </c>
      <c r="E11" s="12"/>
      <c r="F11" s="9">
        <v>12620</v>
      </c>
      <c r="G11" s="11"/>
      <c r="H11" s="21">
        <v>25174</v>
      </c>
      <c r="I11" s="47">
        <v>27029</v>
      </c>
      <c r="J11" s="47">
        <f t="shared" ref="J11:J13" si="1">I11/((1-$O$3))</f>
        <v>27864.948453608249</v>
      </c>
      <c r="K11" s="79"/>
      <c r="L11" s="47">
        <f>I11*(1+$O$4)</f>
        <v>27029</v>
      </c>
      <c r="M11" s="68">
        <f>L11/((1-$O$3))</f>
        <v>27864.948453608249</v>
      </c>
      <c r="N11" s="68">
        <f t="shared" ref="N11" si="2">ROUND(M11,-2)</f>
        <v>27900</v>
      </c>
      <c r="O11" s="19">
        <f>N11/(F11/100)-100</f>
        <v>121.07765451664025</v>
      </c>
      <c r="Q11" s="29"/>
      <c r="S11" s="26"/>
    </row>
    <row r="12" spans="2:19" ht="15" customHeight="1" x14ac:dyDescent="0.35">
      <c r="B12" s="40" t="s">
        <v>22</v>
      </c>
      <c r="C12" s="20"/>
      <c r="D12" s="56"/>
      <c r="E12" s="20"/>
      <c r="F12" s="57"/>
      <c r="G12" s="20"/>
      <c r="H12" s="38"/>
      <c r="I12" s="58"/>
      <c r="J12" s="58"/>
      <c r="K12" s="80"/>
      <c r="L12" s="58"/>
      <c r="M12" s="69"/>
      <c r="N12" s="59"/>
      <c r="O12" s="39"/>
      <c r="Q12" s="29"/>
      <c r="S12" s="26"/>
    </row>
    <row r="13" spans="2:19" ht="15" customHeight="1" x14ac:dyDescent="0.35">
      <c r="B13" s="7" t="s">
        <v>20</v>
      </c>
      <c r="C13" s="11"/>
      <c r="D13" s="24">
        <v>2007</v>
      </c>
      <c r="E13" s="11"/>
      <c r="F13" s="8">
        <v>3000</v>
      </c>
      <c r="G13" s="11"/>
      <c r="H13" s="21">
        <v>11781</v>
      </c>
      <c r="I13" s="47">
        <v>13636</v>
      </c>
      <c r="J13" s="47">
        <f t="shared" si="1"/>
        <v>14057.731958762886</v>
      </c>
      <c r="K13" s="79"/>
      <c r="L13" s="47">
        <f>I13*(1+$O$4)</f>
        <v>13636</v>
      </c>
      <c r="M13" s="68">
        <f>L13/((1-$O$3))</f>
        <v>14057.731958762886</v>
      </c>
      <c r="N13" s="68">
        <f>ROUND(M13,-2)</f>
        <v>14100</v>
      </c>
      <c r="O13" s="19">
        <f t="shared" ref="O13" si="3">N13/(F13/100)-100</f>
        <v>370</v>
      </c>
      <c r="Q13" s="29"/>
      <c r="S13" s="26"/>
    </row>
    <row r="14" spans="2:19" x14ac:dyDescent="0.35">
      <c r="D14" s="60"/>
      <c r="Q14" s="26"/>
      <c r="R14" s="66"/>
    </row>
  </sheetData>
  <mergeCells count="9">
    <mergeCell ref="Q7:Q8"/>
    <mergeCell ref="L3:M3"/>
    <mergeCell ref="B7:B8"/>
    <mergeCell ref="D7:D8"/>
    <mergeCell ref="F7:F8"/>
    <mergeCell ref="H7:I7"/>
    <mergeCell ref="L7:O7"/>
    <mergeCell ref="J7:J8"/>
    <mergeCell ref="L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BFF8-B00F-4180-A150-A3E389040AEE}">
  <dimension ref="B3:S24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31" sqref="L31"/>
    </sheetView>
  </sheetViews>
  <sheetFormatPr defaultColWidth="8.7265625" defaultRowHeight="14.5" x14ac:dyDescent="0.35"/>
  <cols>
    <col min="1" max="1" width="3.453125" customWidth="1"/>
    <col min="2" max="2" width="116.453125" customWidth="1"/>
    <col min="3" max="3" width="2.26953125" customWidth="1"/>
    <col min="4" max="4" width="15" style="17" customWidth="1"/>
    <col min="5" max="5" width="2.26953125" customWidth="1"/>
    <col min="6" max="6" width="12.7265625" customWidth="1"/>
    <col min="7" max="7" width="2.26953125" customWidth="1"/>
    <col min="8" max="8" width="13.26953125" customWidth="1"/>
    <col min="9" max="10" width="17.7265625" customWidth="1"/>
    <col min="11" max="11" width="2.26953125" customWidth="1"/>
    <col min="12" max="12" width="12.453125" customWidth="1"/>
    <col min="13" max="15" width="12" customWidth="1"/>
    <col min="16" max="16" width="1.7265625" customWidth="1"/>
    <col min="17" max="17" width="45" customWidth="1"/>
  </cols>
  <sheetData>
    <row r="3" spans="2:19" x14ac:dyDescent="0.35">
      <c r="L3" s="91" t="s">
        <v>26</v>
      </c>
      <c r="M3" s="91"/>
      <c r="N3" s="53"/>
      <c r="O3" s="67">
        <v>0.03</v>
      </c>
    </row>
    <row r="4" spans="2:19" x14ac:dyDescent="0.35">
      <c r="F4" s="28"/>
      <c r="L4" s="91" t="s">
        <v>76</v>
      </c>
      <c r="M4" s="91"/>
      <c r="N4" s="53"/>
      <c r="O4" s="70">
        <v>0.2</v>
      </c>
    </row>
    <row r="5" spans="2:19" x14ac:dyDescent="0.35">
      <c r="F5" s="28"/>
    </row>
    <row r="7" spans="2:19" ht="16.149999999999999" customHeight="1" x14ac:dyDescent="0.35">
      <c r="B7" s="92" t="s">
        <v>4</v>
      </c>
      <c r="C7" s="13"/>
      <c r="D7" s="93" t="s">
        <v>31</v>
      </c>
      <c r="E7" s="13"/>
      <c r="F7" s="95" t="s">
        <v>0</v>
      </c>
      <c r="G7" s="13"/>
      <c r="H7" s="97" t="s">
        <v>1</v>
      </c>
      <c r="I7" s="97"/>
      <c r="J7" s="98" t="s">
        <v>52</v>
      </c>
      <c r="K7" s="13"/>
      <c r="L7" s="100" t="s">
        <v>3</v>
      </c>
      <c r="M7" s="100"/>
      <c r="N7" s="100"/>
      <c r="O7" s="100"/>
      <c r="Q7" s="90" t="s">
        <v>6</v>
      </c>
    </row>
    <row r="8" spans="2:19" ht="16" thickBot="1" x14ac:dyDescent="0.4">
      <c r="B8" s="101"/>
      <c r="C8" s="14"/>
      <c r="D8" s="94"/>
      <c r="E8" s="14"/>
      <c r="F8" s="96"/>
      <c r="G8" s="14"/>
      <c r="H8" s="15" t="s">
        <v>2</v>
      </c>
      <c r="I8" s="16" t="s">
        <v>7</v>
      </c>
      <c r="J8" s="99"/>
      <c r="K8" s="14"/>
      <c r="L8" s="54" t="s">
        <v>24</v>
      </c>
      <c r="M8" s="51" t="s">
        <v>25</v>
      </c>
      <c r="N8" s="50" t="s">
        <v>27</v>
      </c>
      <c r="O8" s="52" t="s">
        <v>5</v>
      </c>
      <c r="Q8" s="90"/>
    </row>
    <row r="9" spans="2:19" ht="15.5" x14ac:dyDescent="0.35">
      <c r="B9" s="36" t="s">
        <v>12</v>
      </c>
      <c r="C9" s="30"/>
      <c r="D9" s="31"/>
      <c r="E9" s="30"/>
      <c r="F9" s="32"/>
      <c r="G9" s="30"/>
      <c r="H9" s="33"/>
      <c r="I9" s="33"/>
      <c r="J9" s="33"/>
      <c r="K9" s="30"/>
      <c r="L9" s="35"/>
      <c r="M9" s="34"/>
      <c r="N9" s="34"/>
      <c r="O9" s="34"/>
      <c r="P9" s="48"/>
      <c r="Q9" s="49"/>
    </row>
    <row r="10" spans="2:19" ht="15.5" x14ac:dyDescent="0.35">
      <c r="B10" s="4" t="s">
        <v>16</v>
      </c>
      <c r="C10" s="11"/>
      <c r="D10" s="25">
        <v>1879</v>
      </c>
      <c r="E10" s="11"/>
      <c r="F10" s="1">
        <v>7000</v>
      </c>
      <c r="G10" s="11"/>
      <c r="H10" s="21">
        <v>5163</v>
      </c>
      <c r="I10" s="47">
        <v>8255</v>
      </c>
      <c r="J10" s="47">
        <f>I10/((1-$O$3))</f>
        <v>8510.3092783505163</v>
      </c>
      <c r="K10" s="11"/>
      <c r="L10" s="47">
        <f>I10*(1+$O$4)</f>
        <v>9906</v>
      </c>
      <c r="M10" s="68">
        <f>L10/((1-$O$3))</f>
        <v>10212.371134020619</v>
      </c>
      <c r="N10" s="68">
        <f>MROUND(M10,500)</f>
        <v>10000</v>
      </c>
      <c r="O10" s="19">
        <f>N10/(F10/100)-100</f>
        <v>42.857142857142861</v>
      </c>
      <c r="Q10" s="29"/>
      <c r="S10" s="26"/>
    </row>
    <row r="11" spans="2:19" ht="15" customHeight="1" x14ac:dyDescent="0.35">
      <c r="B11" s="5" t="s">
        <v>17</v>
      </c>
      <c r="C11" s="12"/>
      <c r="D11" s="25">
        <v>1971</v>
      </c>
      <c r="E11" s="12"/>
      <c r="F11" s="3">
        <v>8000</v>
      </c>
      <c r="G11" s="11"/>
      <c r="H11" s="21">
        <v>6620</v>
      </c>
      <c r="I11" s="47">
        <v>9712</v>
      </c>
      <c r="J11" s="47">
        <f>I11/((1-$O$3))</f>
        <v>10012.371134020619</v>
      </c>
      <c r="K11" s="11"/>
      <c r="L11" s="47">
        <f t="shared" ref="L11:L14" si="0">I11*(1+$O$4)</f>
        <v>11654.4</v>
      </c>
      <c r="M11" s="68">
        <f t="shared" ref="M11:M20" si="1">L11/((1-$O$3))</f>
        <v>12014.845360824742</v>
      </c>
      <c r="N11" s="68">
        <f t="shared" ref="N11:N14" si="2">MROUND(M11,500)</f>
        <v>12000</v>
      </c>
      <c r="O11" s="19">
        <f>N11/(F11/100)-100</f>
        <v>50</v>
      </c>
      <c r="Q11" s="29"/>
      <c r="S11" s="26"/>
    </row>
    <row r="12" spans="2:19" ht="15.5" x14ac:dyDescent="0.35">
      <c r="B12" s="5" t="s">
        <v>18</v>
      </c>
      <c r="C12" s="12"/>
      <c r="D12" s="25">
        <v>6590</v>
      </c>
      <c r="E12" s="12"/>
      <c r="F12" s="3">
        <v>18000</v>
      </c>
      <c r="G12" s="11"/>
      <c r="H12" s="21">
        <v>9487</v>
      </c>
      <c r="I12" s="47">
        <v>12579</v>
      </c>
      <c r="J12" s="47">
        <f>I12/((1-$O$3))</f>
        <v>12968.041237113403</v>
      </c>
      <c r="K12" s="11"/>
      <c r="L12" s="47">
        <f t="shared" si="0"/>
        <v>15094.8</v>
      </c>
      <c r="M12" s="68">
        <f t="shared" si="1"/>
        <v>15561.649484536083</v>
      </c>
      <c r="N12" s="68">
        <f t="shared" si="2"/>
        <v>15500</v>
      </c>
      <c r="O12" s="55">
        <f>N12/(F12/100)-100</f>
        <v>-13.888888888888886</v>
      </c>
      <c r="Q12" s="29"/>
      <c r="S12" s="26"/>
    </row>
    <row r="13" spans="2:19" ht="15" customHeight="1" x14ac:dyDescent="0.35">
      <c r="B13" s="5" t="s">
        <v>8</v>
      </c>
      <c r="C13" s="12"/>
      <c r="D13" s="25">
        <v>11600</v>
      </c>
      <c r="E13" s="12"/>
      <c r="F13" s="3">
        <v>6000</v>
      </c>
      <c r="G13" s="11"/>
      <c r="H13" s="21">
        <v>4212</v>
      </c>
      <c r="I13" s="47">
        <v>7304</v>
      </c>
      <c r="J13" s="47">
        <f>I13/((1-$O$3))</f>
        <v>7529.8969072164955</v>
      </c>
      <c r="K13" s="11"/>
      <c r="L13" s="47">
        <f t="shared" si="0"/>
        <v>8764.7999999999993</v>
      </c>
      <c r="M13" s="68">
        <f t="shared" si="1"/>
        <v>9035.8762886597924</v>
      </c>
      <c r="N13" s="68">
        <f t="shared" si="2"/>
        <v>9000</v>
      </c>
      <c r="O13" s="19">
        <f>N13/(F13/100)-100</f>
        <v>50</v>
      </c>
      <c r="Q13" s="29"/>
      <c r="S13" s="26"/>
    </row>
    <row r="14" spans="2:19" ht="15" customHeight="1" x14ac:dyDescent="0.35">
      <c r="B14" s="23" t="s">
        <v>9</v>
      </c>
      <c r="C14" s="12"/>
      <c r="D14" s="25">
        <v>0</v>
      </c>
      <c r="E14" s="12"/>
      <c r="F14" s="3">
        <v>15000</v>
      </c>
      <c r="G14" s="11"/>
      <c r="H14" s="21">
        <v>48278</v>
      </c>
      <c r="I14" s="47">
        <v>51370</v>
      </c>
      <c r="J14" s="47">
        <f>I14/((1-$O$3))</f>
        <v>52958.762886597942</v>
      </c>
      <c r="K14" s="11"/>
      <c r="L14" s="47">
        <f t="shared" si="0"/>
        <v>61644</v>
      </c>
      <c r="M14" s="68">
        <f t="shared" si="1"/>
        <v>63550.515463917531</v>
      </c>
      <c r="N14" s="68">
        <f t="shared" si="2"/>
        <v>63500</v>
      </c>
      <c r="O14" s="19">
        <f>N14/(F14/100)</f>
        <v>423.33333333333331</v>
      </c>
      <c r="Q14" s="29"/>
      <c r="S14" s="26"/>
    </row>
    <row r="15" spans="2:19" ht="15" customHeight="1" x14ac:dyDescent="0.35">
      <c r="B15" s="40" t="s">
        <v>22</v>
      </c>
      <c r="C15" s="20"/>
      <c r="D15" s="37"/>
      <c r="E15" s="20"/>
      <c r="F15" s="20"/>
      <c r="G15" s="20"/>
      <c r="H15" s="38"/>
      <c r="I15" s="58"/>
      <c r="J15" s="58"/>
      <c r="K15" s="20"/>
      <c r="L15" s="58"/>
      <c r="M15" s="69"/>
      <c r="N15" s="69"/>
      <c r="O15" s="65"/>
      <c r="Q15" s="29"/>
      <c r="S15" s="26"/>
    </row>
    <row r="16" spans="2:19" ht="15" customHeight="1" x14ac:dyDescent="0.35">
      <c r="B16" s="4" t="s">
        <v>29</v>
      </c>
      <c r="C16" s="11"/>
      <c r="D16" s="25">
        <v>945</v>
      </c>
      <c r="E16" s="11"/>
      <c r="F16" s="1">
        <v>3000</v>
      </c>
      <c r="G16" s="11"/>
      <c r="H16" s="21">
        <v>3587</v>
      </c>
      <c r="I16" s="47">
        <v>6679</v>
      </c>
      <c r="J16" s="47">
        <f>I16/((1-$O$3))</f>
        <v>6885.5670103092789</v>
      </c>
      <c r="K16" s="11"/>
      <c r="L16" s="47">
        <f t="shared" ref="L16:L20" si="3">I16*(1+$O$4)</f>
        <v>8014.7999999999993</v>
      </c>
      <c r="M16" s="68">
        <f t="shared" si="1"/>
        <v>8262.6804123711336</v>
      </c>
      <c r="N16" s="68">
        <f>MROUND(M16,500)</f>
        <v>8500</v>
      </c>
      <c r="O16" s="19">
        <f>N16/(F16/100)</f>
        <v>283.33333333333331</v>
      </c>
      <c r="Q16" s="29"/>
      <c r="S16" s="26"/>
    </row>
    <row r="17" spans="2:19" ht="15" customHeight="1" x14ac:dyDescent="0.35">
      <c r="B17" s="5" t="s">
        <v>30</v>
      </c>
      <c r="C17" s="12"/>
      <c r="D17" s="25">
        <v>7701</v>
      </c>
      <c r="E17" s="12"/>
      <c r="F17" s="3">
        <v>13000</v>
      </c>
      <c r="G17" s="11"/>
      <c r="H17" s="21">
        <v>3660</v>
      </c>
      <c r="I17" s="47">
        <v>6752</v>
      </c>
      <c r="J17" s="47">
        <f>I17/((1-$O$3))</f>
        <v>6960.8247422680415</v>
      </c>
      <c r="K17" s="11"/>
      <c r="L17" s="47">
        <f t="shared" si="3"/>
        <v>8102.4</v>
      </c>
      <c r="M17" s="68">
        <f t="shared" si="1"/>
        <v>8352.9896907216498</v>
      </c>
      <c r="N17" s="68">
        <f t="shared" ref="N17:N20" si="4">MROUND(M17,500)</f>
        <v>8500</v>
      </c>
      <c r="O17" s="55">
        <f>N17/(F17/100)-100</f>
        <v>-34.615384615384613</v>
      </c>
      <c r="Q17" s="29"/>
      <c r="S17" s="26"/>
    </row>
    <row r="18" spans="2:19" ht="15" customHeight="1" x14ac:dyDescent="0.35">
      <c r="B18" s="5" t="s">
        <v>10</v>
      </c>
      <c r="C18" s="12"/>
      <c r="D18" s="25">
        <v>797</v>
      </c>
      <c r="E18" s="12"/>
      <c r="F18" s="3">
        <v>2000</v>
      </c>
      <c r="G18" s="12"/>
      <c r="H18" s="21">
        <v>2945</v>
      </c>
      <c r="I18" s="47">
        <v>6037</v>
      </c>
      <c r="J18" s="47">
        <f>I18/((1-$O$3))</f>
        <v>6223.7113402061859</v>
      </c>
      <c r="K18" s="11"/>
      <c r="L18" s="47">
        <f t="shared" si="3"/>
        <v>7244.4</v>
      </c>
      <c r="M18" s="68">
        <f t="shared" si="1"/>
        <v>7468.4536082474224</v>
      </c>
      <c r="N18" s="68">
        <f t="shared" si="4"/>
        <v>7500</v>
      </c>
      <c r="O18" s="19">
        <f>N18/(F18/100)-100</f>
        <v>275</v>
      </c>
      <c r="Q18" s="29"/>
      <c r="S18" s="26"/>
    </row>
    <row r="19" spans="2:19" ht="15" customHeight="1" x14ac:dyDescent="0.35">
      <c r="B19" s="5" t="s">
        <v>23</v>
      </c>
      <c r="C19" s="12"/>
      <c r="D19" s="25">
        <v>761</v>
      </c>
      <c r="E19" s="12"/>
      <c r="F19" s="3">
        <v>1000</v>
      </c>
      <c r="G19" s="12"/>
      <c r="H19" s="22">
        <v>3473</v>
      </c>
      <c r="I19" s="27">
        <v>6565</v>
      </c>
      <c r="J19" s="47">
        <f>I19/((1-$O$3))</f>
        <v>6768.0412371134025</v>
      </c>
      <c r="K19" s="12"/>
      <c r="L19" s="47">
        <f t="shared" si="3"/>
        <v>7878</v>
      </c>
      <c r="M19" s="68">
        <f t="shared" si="1"/>
        <v>8121.649484536083</v>
      </c>
      <c r="N19" s="68">
        <f t="shared" si="4"/>
        <v>8000</v>
      </c>
      <c r="O19" s="19">
        <f>N19/(F19/100)</f>
        <v>800</v>
      </c>
      <c r="Q19" s="29"/>
      <c r="S19" s="26"/>
    </row>
    <row r="20" spans="2:19" ht="15" customHeight="1" x14ac:dyDescent="0.35">
      <c r="B20" s="2" t="s">
        <v>11</v>
      </c>
      <c r="C20" s="11"/>
      <c r="D20" s="25">
        <v>461</v>
      </c>
      <c r="E20" s="11"/>
      <c r="F20" s="3">
        <v>7000</v>
      </c>
      <c r="G20" s="12"/>
      <c r="H20" s="22">
        <v>5854</v>
      </c>
      <c r="I20" s="27">
        <v>8946</v>
      </c>
      <c r="J20" s="47">
        <f>I20/((1-$O$3))</f>
        <v>9222.6804123711336</v>
      </c>
      <c r="K20" s="12"/>
      <c r="L20" s="47">
        <f t="shared" si="3"/>
        <v>10735.199999999999</v>
      </c>
      <c r="M20" s="68">
        <f t="shared" si="1"/>
        <v>11067.216494845359</v>
      </c>
      <c r="N20" s="68">
        <f t="shared" si="4"/>
        <v>11000</v>
      </c>
      <c r="O20" s="19">
        <f>N20/(F20/100)-100</f>
        <v>57.142857142857139</v>
      </c>
      <c r="Q20" s="29"/>
      <c r="S20" s="26"/>
    </row>
    <row r="21" spans="2:19" x14ac:dyDescent="0.35">
      <c r="Q21" s="26"/>
    </row>
    <row r="22" spans="2:19" x14ac:dyDescent="0.35">
      <c r="B22" s="41" t="s">
        <v>13</v>
      </c>
    </row>
    <row r="23" spans="2:19" x14ac:dyDescent="0.35">
      <c r="B23" s="42" t="s">
        <v>14</v>
      </c>
    </row>
    <row r="24" spans="2:19" x14ac:dyDescent="0.35">
      <c r="B24" s="42" t="s">
        <v>15</v>
      </c>
    </row>
  </sheetData>
  <mergeCells count="9">
    <mergeCell ref="Q7:Q8"/>
    <mergeCell ref="L3:M3"/>
    <mergeCell ref="B7:B8"/>
    <mergeCell ref="D7:D8"/>
    <mergeCell ref="F7:F8"/>
    <mergeCell ref="H7:I7"/>
    <mergeCell ref="L7:O7"/>
    <mergeCell ref="J7:J8"/>
    <mergeCell ref="L4:M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4513-847A-4752-9265-294CC4A15064}">
  <dimension ref="B3:S22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30" sqref="M30"/>
    </sheetView>
  </sheetViews>
  <sheetFormatPr defaultColWidth="8.7265625" defaultRowHeight="14.5" x14ac:dyDescent="0.35"/>
  <cols>
    <col min="1" max="1" width="3.453125" customWidth="1"/>
    <col min="2" max="2" width="116.453125" customWidth="1"/>
    <col min="3" max="3" width="2.26953125" customWidth="1"/>
    <col min="4" max="4" width="15" style="17" customWidth="1"/>
    <col min="5" max="5" width="2.26953125" customWidth="1"/>
    <col min="6" max="6" width="12.7265625" customWidth="1"/>
    <col min="7" max="7" width="2.26953125" customWidth="1"/>
    <col min="8" max="8" width="13.26953125" customWidth="1"/>
    <col min="9" max="10" width="17.7265625" customWidth="1"/>
    <col min="11" max="11" width="2.26953125" customWidth="1"/>
    <col min="12" max="12" width="12.453125" customWidth="1"/>
    <col min="13" max="15" width="12" customWidth="1"/>
    <col min="16" max="16" width="1.7265625" customWidth="1"/>
    <col min="17" max="17" width="45" customWidth="1"/>
  </cols>
  <sheetData>
    <row r="3" spans="2:19" x14ac:dyDescent="0.35">
      <c r="L3" s="91" t="s">
        <v>26</v>
      </c>
      <c r="M3" s="91"/>
      <c r="N3" s="53"/>
      <c r="O3" s="67">
        <v>0.03</v>
      </c>
    </row>
    <row r="4" spans="2:19" x14ac:dyDescent="0.35">
      <c r="F4" s="28"/>
      <c r="L4" s="91" t="s">
        <v>76</v>
      </c>
      <c r="M4" s="91"/>
      <c r="N4" s="53"/>
      <c r="O4" s="70">
        <v>0</v>
      </c>
    </row>
    <row r="5" spans="2:19" x14ac:dyDescent="0.35">
      <c r="F5" s="28"/>
    </row>
    <row r="7" spans="2:19" ht="15.5" x14ac:dyDescent="0.35">
      <c r="B7" s="92" t="s">
        <v>4</v>
      </c>
      <c r="C7" s="13"/>
      <c r="D7" s="93" t="s">
        <v>31</v>
      </c>
      <c r="E7" s="13"/>
      <c r="F7" s="95" t="s">
        <v>0</v>
      </c>
      <c r="G7" s="13"/>
      <c r="H7" s="97" t="s">
        <v>1</v>
      </c>
      <c r="I7" s="97"/>
      <c r="J7" s="98" t="s">
        <v>52</v>
      </c>
      <c r="K7" s="13"/>
      <c r="L7" s="100" t="s">
        <v>3</v>
      </c>
      <c r="M7" s="100"/>
      <c r="N7" s="100"/>
      <c r="O7" s="100"/>
      <c r="Q7" s="90" t="s">
        <v>6</v>
      </c>
    </row>
    <row r="8" spans="2:19" ht="16" thickBot="1" x14ac:dyDescent="0.4">
      <c r="B8" s="101"/>
      <c r="C8" s="14"/>
      <c r="D8" s="94"/>
      <c r="E8" s="14"/>
      <c r="F8" s="96"/>
      <c r="G8" s="14"/>
      <c r="H8" s="15" t="s">
        <v>2</v>
      </c>
      <c r="I8" s="16" t="s">
        <v>7</v>
      </c>
      <c r="J8" s="99"/>
      <c r="K8" s="14"/>
      <c r="L8" s="54" t="s">
        <v>24</v>
      </c>
      <c r="M8" s="51" t="s">
        <v>25</v>
      </c>
      <c r="N8" s="50" t="s">
        <v>27</v>
      </c>
      <c r="O8" s="52" t="s">
        <v>5</v>
      </c>
      <c r="Q8" s="90"/>
    </row>
    <row r="9" spans="2:19" ht="15.5" x14ac:dyDescent="0.35">
      <c r="B9" s="44" t="s">
        <v>42</v>
      </c>
      <c r="C9" s="11"/>
      <c r="D9" s="45">
        <v>874</v>
      </c>
      <c r="E9" s="11"/>
      <c r="F9" s="46">
        <v>9000</v>
      </c>
      <c r="G9" s="11"/>
      <c r="H9" s="21">
        <v>11561</v>
      </c>
      <c r="I9" s="47">
        <v>14079</v>
      </c>
      <c r="J9" s="47">
        <f t="shared" ref="J9:J14" si="0">I9/((1-$O$3))</f>
        <v>14514.432989690722</v>
      </c>
      <c r="K9" s="11"/>
      <c r="L9" s="47">
        <f>I9*(1+$O$4)</f>
        <v>14079</v>
      </c>
      <c r="M9" s="68">
        <f>L9/((1-$O$3))</f>
        <v>14514.432989690722</v>
      </c>
      <c r="N9" s="68">
        <f>MROUND(M9,500)</f>
        <v>14500</v>
      </c>
      <c r="O9" s="19">
        <f>N9/(F9/100)-100</f>
        <v>61.111111111111114</v>
      </c>
      <c r="Q9" s="29"/>
      <c r="S9" s="26"/>
    </row>
    <row r="10" spans="2:19" ht="15.5" x14ac:dyDescent="0.35">
      <c r="B10" s="44" t="s">
        <v>32</v>
      </c>
      <c r="C10" s="11"/>
      <c r="D10" s="45">
        <v>729</v>
      </c>
      <c r="E10" s="11"/>
      <c r="F10" s="46">
        <v>6000</v>
      </c>
      <c r="G10" s="11"/>
      <c r="H10" s="21">
        <v>11560</v>
      </c>
      <c r="I10" s="47">
        <v>14078</v>
      </c>
      <c r="J10" s="47">
        <f t="shared" si="0"/>
        <v>14513.40206185567</v>
      </c>
      <c r="K10" s="11"/>
      <c r="L10" s="47">
        <f t="shared" ref="L10:L21" si="1">I10*(1+$O$4)</f>
        <v>14078</v>
      </c>
      <c r="M10" s="68">
        <f t="shared" ref="M10:M21" si="2">L10/((1-$O$3))</f>
        <v>14513.40206185567</v>
      </c>
      <c r="N10" s="68">
        <f t="shared" ref="N10:N21" si="3">MROUND(M10,500)</f>
        <v>14500</v>
      </c>
      <c r="O10" s="19">
        <f t="shared" ref="O10:O21" si="4">N10/(F10/100)-100</f>
        <v>141.66666666666666</v>
      </c>
      <c r="Q10" s="29"/>
      <c r="S10" s="26"/>
    </row>
    <row r="11" spans="2:19" ht="15" customHeight="1" x14ac:dyDescent="0.35">
      <c r="B11" s="6" t="s">
        <v>33</v>
      </c>
      <c r="C11" s="12"/>
      <c r="D11" s="45">
        <v>1399</v>
      </c>
      <c r="E11" s="11"/>
      <c r="F11" s="46">
        <v>9000</v>
      </c>
      <c r="G11" s="11"/>
      <c r="H11" s="21">
        <v>11559</v>
      </c>
      <c r="I11" s="47">
        <v>14077</v>
      </c>
      <c r="J11" s="47">
        <f t="shared" si="0"/>
        <v>14512.371134020619</v>
      </c>
      <c r="K11" s="11"/>
      <c r="L11" s="47">
        <f t="shared" si="1"/>
        <v>14077</v>
      </c>
      <c r="M11" s="68">
        <f t="shared" si="2"/>
        <v>14512.371134020619</v>
      </c>
      <c r="N11" s="68">
        <f t="shared" si="3"/>
        <v>14500</v>
      </c>
      <c r="O11" s="19">
        <f t="shared" si="4"/>
        <v>61.111111111111114</v>
      </c>
      <c r="Q11" s="29"/>
      <c r="S11" s="26"/>
    </row>
    <row r="12" spans="2:19" ht="15" customHeight="1" x14ac:dyDescent="0.35">
      <c r="B12" s="6" t="s">
        <v>34</v>
      </c>
      <c r="C12" s="12"/>
      <c r="D12" s="45">
        <v>607</v>
      </c>
      <c r="E12" s="11"/>
      <c r="F12" s="46">
        <v>6000</v>
      </c>
      <c r="G12" s="11"/>
      <c r="H12" s="21">
        <v>11561</v>
      </c>
      <c r="I12" s="47">
        <v>14079</v>
      </c>
      <c r="J12" s="47">
        <f t="shared" si="0"/>
        <v>14514.432989690722</v>
      </c>
      <c r="K12" s="11"/>
      <c r="L12" s="47">
        <f t="shared" si="1"/>
        <v>14079</v>
      </c>
      <c r="M12" s="68">
        <f t="shared" si="2"/>
        <v>14514.432989690722</v>
      </c>
      <c r="N12" s="68">
        <f t="shared" si="3"/>
        <v>14500</v>
      </c>
      <c r="O12" s="19">
        <f t="shared" si="4"/>
        <v>141.66666666666666</v>
      </c>
      <c r="Q12" s="29"/>
      <c r="S12" s="26"/>
    </row>
    <row r="13" spans="2:19" ht="15" customHeight="1" x14ac:dyDescent="0.35">
      <c r="B13" s="10" t="s">
        <v>35</v>
      </c>
      <c r="C13" s="12"/>
      <c r="D13" s="45">
        <v>0</v>
      </c>
      <c r="E13" s="12"/>
      <c r="F13" s="46">
        <v>18000</v>
      </c>
      <c r="G13" s="11"/>
      <c r="H13" s="21">
        <v>13887</v>
      </c>
      <c r="I13" s="47">
        <v>16405</v>
      </c>
      <c r="J13" s="47">
        <f t="shared" si="0"/>
        <v>16912.371134020617</v>
      </c>
      <c r="K13" s="11"/>
      <c r="L13" s="47">
        <f t="shared" si="1"/>
        <v>16405</v>
      </c>
      <c r="M13" s="68">
        <f t="shared" si="2"/>
        <v>16912.371134020617</v>
      </c>
      <c r="N13" s="68">
        <f t="shared" si="3"/>
        <v>17000</v>
      </c>
      <c r="O13" s="55">
        <f t="shared" si="4"/>
        <v>-5.5555555555555571</v>
      </c>
      <c r="Q13" s="29"/>
      <c r="S13" s="26"/>
    </row>
    <row r="14" spans="2:19" ht="15" customHeight="1" x14ac:dyDescent="0.35">
      <c r="B14" s="6" t="s">
        <v>36</v>
      </c>
      <c r="C14" s="12"/>
      <c r="D14" s="45">
        <v>3260</v>
      </c>
      <c r="E14" s="12"/>
      <c r="F14" s="46">
        <v>9000</v>
      </c>
      <c r="G14" s="11"/>
      <c r="H14" s="21">
        <v>11552</v>
      </c>
      <c r="I14" s="47">
        <v>14070</v>
      </c>
      <c r="J14" s="47">
        <f t="shared" si="0"/>
        <v>14505.154639175258</v>
      </c>
      <c r="K14" s="11"/>
      <c r="L14" s="47">
        <f t="shared" si="1"/>
        <v>14070</v>
      </c>
      <c r="M14" s="68">
        <f t="shared" si="2"/>
        <v>14505.154639175258</v>
      </c>
      <c r="N14" s="68">
        <f t="shared" si="3"/>
        <v>14500</v>
      </c>
      <c r="O14" s="19">
        <f t="shared" si="4"/>
        <v>61.111111111111114</v>
      </c>
      <c r="Q14" s="29"/>
      <c r="S14" s="26"/>
    </row>
    <row r="15" spans="2:19" ht="15" customHeight="1" x14ac:dyDescent="0.35">
      <c r="B15" s="6" t="s">
        <v>37</v>
      </c>
      <c r="C15" s="12"/>
      <c r="D15" s="45">
        <v>14</v>
      </c>
      <c r="E15" s="12"/>
      <c r="F15" s="46">
        <v>50000</v>
      </c>
      <c r="G15" s="11"/>
      <c r="H15" s="21">
        <v>11551</v>
      </c>
      <c r="I15" s="47">
        <v>14069</v>
      </c>
      <c r="J15" s="47">
        <f t="shared" ref="J15:J21" si="5">I15/((1-$O$3))</f>
        <v>14504.123711340206</v>
      </c>
      <c r="K15" s="11"/>
      <c r="L15" s="47">
        <f t="shared" si="1"/>
        <v>14069</v>
      </c>
      <c r="M15" s="68">
        <f t="shared" si="2"/>
        <v>14504.123711340206</v>
      </c>
      <c r="N15" s="68">
        <f t="shared" si="3"/>
        <v>14500</v>
      </c>
      <c r="O15" s="55">
        <f t="shared" si="4"/>
        <v>-71</v>
      </c>
      <c r="Q15" s="29">
        <f>F15*0.71</f>
        <v>35500</v>
      </c>
      <c r="S15" s="26"/>
    </row>
    <row r="16" spans="2:19" ht="15" customHeight="1" x14ac:dyDescent="0.35">
      <c r="B16" s="6" t="s">
        <v>40</v>
      </c>
      <c r="C16" s="12"/>
      <c r="D16" s="45">
        <v>96</v>
      </c>
      <c r="E16" s="12"/>
      <c r="F16" s="18">
        <v>50000</v>
      </c>
      <c r="G16" s="12"/>
      <c r="H16" s="21">
        <v>11500</v>
      </c>
      <c r="I16" s="47">
        <v>14068</v>
      </c>
      <c r="J16" s="47">
        <f t="shared" si="5"/>
        <v>14503.092783505155</v>
      </c>
      <c r="K16" s="11"/>
      <c r="L16" s="47">
        <f t="shared" si="1"/>
        <v>14068</v>
      </c>
      <c r="M16" s="68">
        <f t="shared" si="2"/>
        <v>14503.092783505155</v>
      </c>
      <c r="N16" s="68">
        <f t="shared" si="3"/>
        <v>14500</v>
      </c>
      <c r="O16" s="55">
        <f t="shared" si="4"/>
        <v>-71</v>
      </c>
      <c r="Q16" s="29"/>
      <c r="S16" s="26"/>
    </row>
    <row r="17" spans="2:19" ht="15" customHeight="1" x14ac:dyDescent="0.35">
      <c r="B17" s="6" t="s">
        <v>33</v>
      </c>
      <c r="C17" s="12"/>
      <c r="D17" s="45">
        <v>1399</v>
      </c>
      <c r="E17" s="12"/>
      <c r="F17" s="18">
        <v>8000</v>
      </c>
      <c r="G17" s="12"/>
      <c r="H17" s="21">
        <v>10920</v>
      </c>
      <c r="I17" s="27">
        <v>13438</v>
      </c>
      <c r="J17" s="47">
        <f t="shared" si="5"/>
        <v>13853.608247422681</v>
      </c>
      <c r="K17" s="12"/>
      <c r="L17" s="47">
        <f t="shared" si="1"/>
        <v>13438</v>
      </c>
      <c r="M17" s="68">
        <f t="shared" si="2"/>
        <v>13853.608247422681</v>
      </c>
      <c r="N17" s="68">
        <f t="shared" si="3"/>
        <v>14000</v>
      </c>
      <c r="O17" s="55">
        <f t="shared" si="4"/>
        <v>75</v>
      </c>
      <c r="Q17" s="29"/>
      <c r="S17" s="26"/>
    </row>
    <row r="18" spans="2:19" ht="15" customHeight="1" x14ac:dyDescent="0.35">
      <c r="B18" s="6" t="s">
        <v>36</v>
      </c>
      <c r="C18" s="12"/>
      <c r="D18" s="45">
        <v>3260</v>
      </c>
      <c r="E18" s="12"/>
      <c r="F18" s="18">
        <v>8000</v>
      </c>
      <c r="G18" s="12"/>
      <c r="H18" s="21">
        <v>10920</v>
      </c>
      <c r="I18" s="27">
        <v>13438</v>
      </c>
      <c r="J18" s="47">
        <f t="shared" si="5"/>
        <v>13853.608247422681</v>
      </c>
      <c r="K18" s="12"/>
      <c r="L18" s="47">
        <f t="shared" si="1"/>
        <v>13438</v>
      </c>
      <c r="M18" s="68">
        <f t="shared" si="2"/>
        <v>13853.608247422681</v>
      </c>
      <c r="N18" s="68">
        <f t="shared" si="3"/>
        <v>14000</v>
      </c>
      <c r="O18" s="55">
        <f t="shared" si="4"/>
        <v>75</v>
      </c>
      <c r="Q18" s="29"/>
      <c r="S18" s="26"/>
    </row>
    <row r="19" spans="2:19" ht="15" customHeight="1" x14ac:dyDescent="0.35">
      <c r="B19" s="6" t="s">
        <v>41</v>
      </c>
      <c r="C19" s="12"/>
      <c r="D19" s="45">
        <v>1322</v>
      </c>
      <c r="E19" s="12"/>
      <c r="F19" s="18">
        <v>25000</v>
      </c>
      <c r="G19" s="12"/>
      <c r="H19" s="21">
        <v>10935</v>
      </c>
      <c r="I19" s="27">
        <v>13453</v>
      </c>
      <c r="J19" s="47">
        <f t="shared" si="5"/>
        <v>13869.072164948455</v>
      </c>
      <c r="K19" s="12"/>
      <c r="L19" s="47">
        <f t="shared" si="1"/>
        <v>13453</v>
      </c>
      <c r="M19" s="68">
        <f t="shared" si="2"/>
        <v>13869.072164948455</v>
      </c>
      <c r="N19" s="68">
        <f t="shared" si="3"/>
        <v>14000</v>
      </c>
      <c r="O19" s="55">
        <f t="shared" si="4"/>
        <v>-44</v>
      </c>
      <c r="Q19" s="29"/>
      <c r="S19" s="26"/>
    </row>
    <row r="20" spans="2:19" ht="15" customHeight="1" x14ac:dyDescent="0.35">
      <c r="B20" s="7" t="s">
        <v>38</v>
      </c>
      <c r="C20" s="11"/>
      <c r="D20" s="45">
        <v>5051</v>
      </c>
      <c r="E20" s="11"/>
      <c r="F20" s="46">
        <v>20000</v>
      </c>
      <c r="G20" s="11"/>
      <c r="H20" s="21">
        <v>10935</v>
      </c>
      <c r="I20" s="27">
        <v>13453</v>
      </c>
      <c r="J20" s="47">
        <f t="shared" si="5"/>
        <v>13869.072164948455</v>
      </c>
      <c r="K20" s="11"/>
      <c r="L20" s="47">
        <f t="shared" si="1"/>
        <v>13453</v>
      </c>
      <c r="M20" s="68">
        <f t="shared" si="2"/>
        <v>13869.072164948455</v>
      </c>
      <c r="N20" s="68">
        <f t="shared" si="3"/>
        <v>14000</v>
      </c>
      <c r="O20" s="55">
        <f t="shared" si="4"/>
        <v>-30</v>
      </c>
      <c r="Q20" s="29"/>
      <c r="S20" s="26"/>
    </row>
    <row r="21" spans="2:19" ht="15" customHeight="1" x14ac:dyDescent="0.35">
      <c r="B21" s="6" t="s">
        <v>39</v>
      </c>
      <c r="C21" s="12"/>
      <c r="D21" s="45">
        <v>472</v>
      </c>
      <c r="E21" s="12"/>
      <c r="F21" s="18">
        <v>27000</v>
      </c>
      <c r="G21" s="12"/>
      <c r="H21" s="21">
        <v>10931</v>
      </c>
      <c r="I21" s="27">
        <v>13449</v>
      </c>
      <c r="J21" s="47">
        <f t="shared" si="5"/>
        <v>13864.948453608247</v>
      </c>
      <c r="K21" s="12"/>
      <c r="L21" s="47">
        <f t="shared" si="1"/>
        <v>13449</v>
      </c>
      <c r="M21" s="68">
        <f t="shared" si="2"/>
        <v>13864.948453608247</v>
      </c>
      <c r="N21" s="68">
        <f t="shared" si="3"/>
        <v>14000</v>
      </c>
      <c r="O21" s="55">
        <f t="shared" si="4"/>
        <v>-48.148148148148145</v>
      </c>
      <c r="Q21" s="29"/>
      <c r="S21" s="26"/>
    </row>
    <row r="22" spans="2:19" x14ac:dyDescent="0.35">
      <c r="D22" s="60"/>
    </row>
  </sheetData>
  <mergeCells count="9">
    <mergeCell ref="Q7:Q8"/>
    <mergeCell ref="L3:M3"/>
    <mergeCell ref="B7:B8"/>
    <mergeCell ref="D7:D8"/>
    <mergeCell ref="F7:F8"/>
    <mergeCell ref="H7:I7"/>
    <mergeCell ref="L7:O7"/>
    <mergeCell ref="J7:J8"/>
    <mergeCell ref="L4:M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E526-8A3B-46A0-85D2-DBD7537CAB5F}">
  <dimension ref="C2:E28"/>
  <sheetViews>
    <sheetView workbookViewId="0">
      <selection activeCell="D16" sqref="D16"/>
    </sheetView>
  </sheetViews>
  <sheetFormatPr defaultColWidth="8.7265625" defaultRowHeight="14.5" x14ac:dyDescent="0.35"/>
  <cols>
    <col min="1" max="2" width="3.7265625" customWidth="1"/>
    <col min="3" max="3" width="9.453125" customWidth="1"/>
    <col min="4" max="4" width="72.26953125" style="83" customWidth="1"/>
    <col min="5" max="5" width="21.26953125" customWidth="1"/>
  </cols>
  <sheetData>
    <row r="2" spans="3:5" ht="15.5" x14ac:dyDescent="0.35">
      <c r="C2" s="104" t="s">
        <v>129</v>
      </c>
      <c r="D2" s="104"/>
      <c r="E2" s="104"/>
    </row>
    <row r="4" spans="3:5" ht="15.75" customHeight="1" x14ac:dyDescent="0.35">
      <c r="C4" s="102" t="s">
        <v>126</v>
      </c>
      <c r="D4" s="102"/>
      <c r="E4" s="102" t="s">
        <v>128</v>
      </c>
    </row>
    <row r="5" spans="3:5" ht="16.5" customHeight="1" x14ac:dyDescent="0.35">
      <c r="C5" s="102"/>
      <c r="D5" s="102"/>
      <c r="E5" s="102"/>
    </row>
    <row r="6" spans="3:5" ht="14.5" customHeight="1" x14ac:dyDescent="0.35">
      <c r="C6" s="105" t="s">
        <v>123</v>
      </c>
      <c r="D6" s="105"/>
      <c r="E6" s="88"/>
    </row>
    <row r="7" spans="3:5" ht="15.65" customHeight="1" x14ac:dyDescent="0.35">
      <c r="C7" s="84" t="s">
        <v>96</v>
      </c>
      <c r="D7" s="86" t="s">
        <v>82</v>
      </c>
      <c r="E7" s="87">
        <v>11100</v>
      </c>
    </row>
    <row r="8" spans="3:5" ht="15.65" customHeight="1" x14ac:dyDescent="0.35">
      <c r="C8" s="84" t="s">
        <v>97</v>
      </c>
      <c r="D8" s="103" t="s">
        <v>116</v>
      </c>
      <c r="E8" s="103"/>
    </row>
    <row r="9" spans="3:5" ht="15.65" customHeight="1" x14ac:dyDescent="0.35">
      <c r="C9" s="85" t="s">
        <v>105</v>
      </c>
      <c r="D9" s="86" t="s">
        <v>83</v>
      </c>
      <c r="E9" s="87">
        <v>4600</v>
      </c>
    </row>
    <row r="10" spans="3:5" ht="15.65" customHeight="1" x14ac:dyDescent="0.35">
      <c r="C10" s="85" t="s">
        <v>106</v>
      </c>
      <c r="D10" s="86" t="s">
        <v>84</v>
      </c>
      <c r="E10" s="87">
        <v>11400</v>
      </c>
    </row>
    <row r="11" spans="3:5" ht="15.65" customHeight="1" x14ac:dyDescent="0.35">
      <c r="C11" s="84" t="s">
        <v>98</v>
      </c>
      <c r="D11" s="86" t="s">
        <v>119</v>
      </c>
      <c r="E11" s="87">
        <v>8700</v>
      </c>
    </row>
    <row r="12" spans="3:5" ht="15.65" customHeight="1" x14ac:dyDescent="0.35">
      <c r="C12" s="84" t="s">
        <v>99</v>
      </c>
      <c r="D12" s="86" t="s">
        <v>85</v>
      </c>
      <c r="E12" s="87">
        <v>13100</v>
      </c>
    </row>
    <row r="13" spans="3:5" ht="15.65" customHeight="1" x14ac:dyDescent="0.35">
      <c r="C13" s="84" t="s">
        <v>100</v>
      </c>
      <c r="D13" s="86" t="s">
        <v>86</v>
      </c>
      <c r="E13" s="87">
        <v>10600</v>
      </c>
    </row>
    <row r="14" spans="3:5" ht="15.65" customHeight="1" x14ac:dyDescent="0.35">
      <c r="C14" s="84" t="s">
        <v>101</v>
      </c>
      <c r="D14" s="86" t="s">
        <v>87</v>
      </c>
      <c r="E14" s="87">
        <v>9800</v>
      </c>
    </row>
    <row r="15" spans="3:5" ht="15.65" customHeight="1" x14ac:dyDescent="0.35">
      <c r="C15" s="84" t="s">
        <v>102</v>
      </c>
      <c r="D15" s="86" t="s">
        <v>88</v>
      </c>
      <c r="E15" s="87">
        <v>7800</v>
      </c>
    </row>
    <row r="16" spans="3:5" ht="15.65" customHeight="1" x14ac:dyDescent="0.35">
      <c r="C16" s="84" t="s">
        <v>103</v>
      </c>
      <c r="D16" s="86" t="s">
        <v>89</v>
      </c>
      <c r="E16" s="87">
        <v>10900</v>
      </c>
    </row>
    <row r="17" spans="3:5" ht="15.65" customHeight="1" x14ac:dyDescent="0.35">
      <c r="C17" s="84" t="s">
        <v>104</v>
      </c>
      <c r="D17" s="103" t="s">
        <v>124</v>
      </c>
      <c r="E17" s="103"/>
    </row>
    <row r="18" spans="3:5" ht="15.65" customHeight="1" x14ac:dyDescent="0.35">
      <c r="C18" s="85" t="s">
        <v>107</v>
      </c>
      <c r="D18" s="86" t="s">
        <v>90</v>
      </c>
      <c r="E18" s="87">
        <v>7800</v>
      </c>
    </row>
    <row r="19" spans="3:5" ht="15.65" customHeight="1" x14ac:dyDescent="0.35">
      <c r="C19" s="85" t="s">
        <v>108</v>
      </c>
      <c r="D19" s="86" t="s">
        <v>91</v>
      </c>
      <c r="E19" s="87">
        <v>11000</v>
      </c>
    </row>
    <row r="20" spans="3:5" ht="15.65" customHeight="1" x14ac:dyDescent="0.35">
      <c r="C20" s="85" t="s">
        <v>109</v>
      </c>
      <c r="D20" s="86" t="s">
        <v>92</v>
      </c>
      <c r="E20" s="87">
        <v>30300</v>
      </c>
    </row>
    <row r="21" spans="3:5" ht="15.65" customHeight="1" x14ac:dyDescent="0.35">
      <c r="C21" s="85" t="s">
        <v>122</v>
      </c>
      <c r="D21" s="86" t="s">
        <v>117</v>
      </c>
      <c r="E21" s="87">
        <v>19300</v>
      </c>
    </row>
    <row r="22" spans="3:5" ht="15.65" customHeight="1" x14ac:dyDescent="0.35">
      <c r="C22" s="85" t="s">
        <v>121</v>
      </c>
      <c r="D22" s="86" t="s">
        <v>118</v>
      </c>
      <c r="E22" s="87">
        <v>26200</v>
      </c>
    </row>
    <row r="23" spans="3:5" ht="33.75" customHeight="1" x14ac:dyDescent="0.35">
      <c r="C23" s="85" t="s">
        <v>110</v>
      </c>
      <c r="D23" s="86" t="s">
        <v>120</v>
      </c>
      <c r="E23" s="87">
        <v>4400</v>
      </c>
    </row>
    <row r="24" spans="3:5" ht="33.75" customHeight="1" x14ac:dyDescent="0.35">
      <c r="C24" s="85" t="s">
        <v>111</v>
      </c>
      <c r="D24" s="86" t="s">
        <v>125</v>
      </c>
      <c r="E24" s="87">
        <v>15000</v>
      </c>
    </row>
    <row r="25" spans="3:5" ht="29" x14ac:dyDescent="0.35">
      <c r="C25" s="84" t="s">
        <v>112</v>
      </c>
      <c r="D25" s="86" t="s">
        <v>127</v>
      </c>
      <c r="E25" s="87">
        <v>9800</v>
      </c>
    </row>
    <row r="26" spans="3:5" ht="29" x14ac:dyDescent="0.35">
      <c r="C26" s="84" t="s">
        <v>113</v>
      </c>
      <c r="D26" s="86" t="s">
        <v>93</v>
      </c>
      <c r="E26" s="87">
        <v>16100</v>
      </c>
    </row>
    <row r="27" spans="3:5" ht="29" x14ac:dyDescent="0.35">
      <c r="C27" s="84" t="s">
        <v>114</v>
      </c>
      <c r="D27" s="86" t="s">
        <v>94</v>
      </c>
      <c r="E27" s="87">
        <v>5400</v>
      </c>
    </row>
    <row r="28" spans="3:5" ht="29" x14ac:dyDescent="0.35">
      <c r="C28" s="84" t="s">
        <v>115</v>
      </c>
      <c r="D28" s="86" t="s">
        <v>95</v>
      </c>
      <c r="E28" s="87">
        <v>5000</v>
      </c>
    </row>
  </sheetData>
  <mergeCells count="6">
    <mergeCell ref="E4:E5"/>
    <mergeCell ref="D8:E8"/>
    <mergeCell ref="D17:E17"/>
    <mergeCell ref="C4:D5"/>
    <mergeCell ref="C2:E2"/>
    <mergeCell ref="C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E095-1AB8-4951-8793-9D11DBD07992}">
  <dimension ref="C2:E12"/>
  <sheetViews>
    <sheetView workbookViewId="0">
      <selection sqref="A1:XFD1048576"/>
    </sheetView>
  </sheetViews>
  <sheetFormatPr defaultColWidth="8.7265625" defaultRowHeight="14.5" x14ac:dyDescent="0.35"/>
  <cols>
    <col min="1" max="2" width="3.7265625" customWidth="1"/>
    <col min="3" max="3" width="9.453125" customWidth="1"/>
    <col min="4" max="4" width="72.26953125" style="83" customWidth="1"/>
    <col min="5" max="5" width="21" customWidth="1"/>
  </cols>
  <sheetData>
    <row r="2" spans="3:5" ht="15.5" x14ac:dyDescent="0.35">
      <c r="C2" s="104" t="s">
        <v>130</v>
      </c>
      <c r="D2" s="104"/>
      <c r="E2" s="104"/>
    </row>
    <row r="4" spans="3:5" ht="15.75" customHeight="1" x14ac:dyDescent="0.35">
      <c r="C4" s="106" t="s">
        <v>126</v>
      </c>
      <c r="D4" s="107"/>
      <c r="E4" s="102" t="s">
        <v>128</v>
      </c>
    </row>
    <row r="5" spans="3:5" ht="16.5" customHeight="1" x14ac:dyDescent="0.35">
      <c r="C5" s="108"/>
      <c r="D5" s="109"/>
      <c r="E5" s="102"/>
    </row>
    <row r="6" spans="3:5" ht="15.65" customHeight="1" x14ac:dyDescent="0.35">
      <c r="C6" s="110" t="s">
        <v>131</v>
      </c>
      <c r="D6" s="110"/>
      <c r="E6" s="110"/>
    </row>
    <row r="7" spans="3:5" x14ac:dyDescent="0.35">
      <c r="C7" s="111" t="s">
        <v>96</v>
      </c>
      <c r="D7" s="112" t="s">
        <v>28</v>
      </c>
      <c r="E7" s="87">
        <v>22900</v>
      </c>
    </row>
    <row r="8" spans="3:5" x14ac:dyDescent="0.35">
      <c r="C8" s="111" t="s">
        <v>97</v>
      </c>
      <c r="D8" s="112" t="s">
        <v>19</v>
      </c>
      <c r="E8" s="87">
        <v>25600</v>
      </c>
    </row>
    <row r="9" spans="3:5" x14ac:dyDescent="0.35">
      <c r="C9" s="111" t="s">
        <v>98</v>
      </c>
      <c r="D9" s="112" t="s">
        <v>132</v>
      </c>
      <c r="E9" s="87">
        <v>13100</v>
      </c>
    </row>
    <row r="10" spans="3:5" ht="15.65" customHeight="1" x14ac:dyDescent="0.35">
      <c r="C10" s="113" t="s">
        <v>133</v>
      </c>
      <c r="D10" s="113"/>
      <c r="E10" s="113"/>
    </row>
    <row r="11" spans="3:5" x14ac:dyDescent="0.35">
      <c r="C11" s="111" t="s">
        <v>99</v>
      </c>
      <c r="D11" s="112" t="s">
        <v>20</v>
      </c>
      <c r="E11" s="87">
        <v>5400</v>
      </c>
    </row>
    <row r="12" spans="3:5" ht="29" x14ac:dyDescent="0.35">
      <c r="C12" s="111" t="s">
        <v>100</v>
      </c>
      <c r="D12" s="112" t="s">
        <v>134</v>
      </c>
      <c r="E12" s="87">
        <v>8000</v>
      </c>
    </row>
  </sheetData>
  <mergeCells count="5">
    <mergeCell ref="C2:E2"/>
    <mergeCell ref="C4:D5"/>
    <mergeCell ref="E4:E5"/>
    <mergeCell ref="C6:E6"/>
    <mergeCell ref="C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53FE-CF9A-40EF-9CCA-9B26B4356BA0}">
  <dimension ref="C2:E16"/>
  <sheetViews>
    <sheetView workbookViewId="0">
      <selection sqref="A1:XFD1048576"/>
    </sheetView>
  </sheetViews>
  <sheetFormatPr defaultColWidth="8.81640625" defaultRowHeight="14.5" x14ac:dyDescent="0.35"/>
  <cols>
    <col min="1" max="2" width="3.81640625" customWidth="1"/>
    <col min="3" max="3" width="9.453125" customWidth="1"/>
    <col min="4" max="4" width="72.1796875" style="83" customWidth="1"/>
    <col min="5" max="5" width="19.453125" customWidth="1"/>
  </cols>
  <sheetData>
    <row r="2" spans="3:5" ht="15.5" x14ac:dyDescent="0.35">
      <c r="C2" s="104" t="s">
        <v>135</v>
      </c>
      <c r="D2" s="104"/>
      <c r="E2" s="104"/>
    </row>
    <row r="4" spans="3:5" ht="15.75" customHeight="1" x14ac:dyDescent="0.35">
      <c r="C4" s="106" t="s">
        <v>126</v>
      </c>
      <c r="D4" s="107"/>
      <c r="E4" s="102" t="s">
        <v>128</v>
      </c>
    </row>
    <row r="5" spans="3:5" ht="16.5" customHeight="1" x14ac:dyDescent="0.35">
      <c r="C5" s="108"/>
      <c r="D5" s="109"/>
      <c r="E5" s="102"/>
    </row>
    <row r="6" spans="3:5" s="114" customFormat="1" ht="15.5" x14ac:dyDescent="0.35">
      <c r="C6" s="110" t="s">
        <v>136</v>
      </c>
      <c r="D6" s="110"/>
      <c r="E6" s="110"/>
    </row>
    <row r="7" spans="3:5" ht="15.65" customHeight="1" x14ac:dyDescent="0.35">
      <c r="C7" s="115" t="s">
        <v>96</v>
      </c>
      <c r="D7" s="116" t="s">
        <v>43</v>
      </c>
      <c r="E7" s="87">
        <v>45800</v>
      </c>
    </row>
    <row r="8" spans="3:5" x14ac:dyDescent="0.35">
      <c r="C8" s="115" t="s">
        <v>97</v>
      </c>
      <c r="D8" s="116" t="s">
        <v>44</v>
      </c>
      <c r="E8" s="87">
        <v>62100</v>
      </c>
    </row>
    <row r="9" spans="3:5" x14ac:dyDescent="0.35">
      <c r="C9" s="115" t="s">
        <v>98</v>
      </c>
      <c r="D9" s="116" t="s">
        <v>45</v>
      </c>
      <c r="E9" s="87">
        <v>131900</v>
      </c>
    </row>
    <row r="10" spans="3:5" x14ac:dyDescent="0.35">
      <c r="C10" s="115" t="s">
        <v>99</v>
      </c>
      <c r="D10" s="116" t="s">
        <v>46</v>
      </c>
      <c r="E10" s="87">
        <v>143900</v>
      </c>
    </row>
    <row r="11" spans="3:5" x14ac:dyDescent="0.35">
      <c r="C11" s="115" t="s">
        <v>100</v>
      </c>
      <c r="D11" s="116" t="s">
        <v>47</v>
      </c>
      <c r="E11" s="87">
        <v>227800</v>
      </c>
    </row>
    <row r="12" spans="3:5" x14ac:dyDescent="0.35">
      <c r="C12" s="115" t="s">
        <v>101</v>
      </c>
      <c r="D12" s="116" t="s">
        <v>48</v>
      </c>
      <c r="E12" s="87">
        <v>72200</v>
      </c>
    </row>
    <row r="13" spans="3:5" x14ac:dyDescent="0.35">
      <c r="C13" s="115" t="s">
        <v>102</v>
      </c>
      <c r="D13" s="116" t="s">
        <v>49</v>
      </c>
      <c r="E13" s="87">
        <v>143900</v>
      </c>
    </row>
    <row r="14" spans="3:5" x14ac:dyDescent="0.35">
      <c r="C14" s="115" t="s">
        <v>103</v>
      </c>
      <c r="D14" s="116" t="s">
        <v>50</v>
      </c>
      <c r="E14" s="87">
        <v>227800</v>
      </c>
    </row>
    <row r="15" spans="3:5" x14ac:dyDescent="0.35">
      <c r="C15" s="115" t="s">
        <v>104</v>
      </c>
      <c r="D15" s="116" t="s">
        <v>137</v>
      </c>
      <c r="E15" s="87">
        <v>11400</v>
      </c>
    </row>
    <row r="16" spans="3:5" x14ac:dyDescent="0.35">
      <c r="C16" s="115" t="s">
        <v>110</v>
      </c>
      <c r="D16" s="116" t="s">
        <v>138</v>
      </c>
      <c r="E16" s="87">
        <v>26200</v>
      </c>
    </row>
  </sheetData>
  <mergeCells count="4">
    <mergeCell ref="C2:E2"/>
    <mergeCell ref="C4:D5"/>
    <mergeCell ref="E4:E5"/>
    <mergeCell ref="C6:E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39FF-3F15-4CCC-93C7-E63BA9188E3A}">
  <dimension ref="C2:E42"/>
  <sheetViews>
    <sheetView workbookViewId="0">
      <selection sqref="A1:XFD1048576"/>
    </sheetView>
  </sheetViews>
  <sheetFormatPr defaultColWidth="8.7265625" defaultRowHeight="14.5" x14ac:dyDescent="0.35"/>
  <cols>
    <col min="1" max="2" width="3.7265625" customWidth="1"/>
    <col min="3" max="3" width="9.453125" customWidth="1"/>
    <col min="4" max="4" width="72.26953125" style="83" customWidth="1"/>
    <col min="5" max="5" width="21.26953125" customWidth="1"/>
  </cols>
  <sheetData>
    <row r="2" spans="3:5" ht="15.5" x14ac:dyDescent="0.35">
      <c r="C2" s="104" t="s">
        <v>139</v>
      </c>
      <c r="D2" s="104"/>
      <c r="E2" s="104"/>
    </row>
    <row r="4" spans="3:5" ht="15.75" customHeight="1" x14ac:dyDescent="0.35">
      <c r="C4" s="102" t="s">
        <v>126</v>
      </c>
      <c r="D4" s="102"/>
      <c r="E4" s="102" t="s">
        <v>128</v>
      </c>
    </row>
    <row r="5" spans="3:5" ht="16.5" customHeight="1" x14ac:dyDescent="0.35">
      <c r="C5" s="102"/>
      <c r="D5" s="102"/>
      <c r="E5" s="102"/>
    </row>
    <row r="6" spans="3:5" x14ac:dyDescent="0.35">
      <c r="C6" s="110" t="s">
        <v>140</v>
      </c>
      <c r="D6" s="110"/>
      <c r="E6" s="110"/>
    </row>
    <row r="7" spans="3:5" ht="28.15" customHeight="1" x14ac:dyDescent="0.35">
      <c r="C7" s="117" t="s">
        <v>141</v>
      </c>
      <c r="D7" s="117"/>
      <c r="E7" s="117"/>
    </row>
    <row r="8" spans="3:5" s="118" customFormat="1" ht="15.65" customHeight="1" x14ac:dyDescent="0.35">
      <c r="C8" s="84" t="s">
        <v>96</v>
      </c>
      <c r="D8" s="89" t="s">
        <v>142</v>
      </c>
      <c r="E8" s="87">
        <v>15800</v>
      </c>
    </row>
    <row r="9" spans="3:5" s="118" customFormat="1" ht="15.65" customHeight="1" x14ac:dyDescent="0.35">
      <c r="C9" s="84" t="s">
        <v>97</v>
      </c>
      <c r="D9" s="89" t="s">
        <v>143</v>
      </c>
      <c r="E9" s="87">
        <v>13100</v>
      </c>
    </row>
    <row r="10" spans="3:5" s="118" customFormat="1" ht="15.65" customHeight="1" x14ac:dyDescent="0.35">
      <c r="C10" s="84" t="s">
        <v>98</v>
      </c>
      <c r="D10" s="89" t="s">
        <v>144</v>
      </c>
      <c r="E10" s="87">
        <v>1600</v>
      </c>
    </row>
    <row r="11" spans="3:5" s="118" customFormat="1" ht="15.65" customHeight="1" x14ac:dyDescent="0.35">
      <c r="C11" s="84" t="s">
        <v>99</v>
      </c>
      <c r="D11" s="89" t="s">
        <v>145</v>
      </c>
      <c r="E11" s="87">
        <v>15800</v>
      </c>
    </row>
    <row r="12" spans="3:5" s="118" customFormat="1" ht="15.65" customHeight="1" x14ac:dyDescent="0.35">
      <c r="C12" s="84" t="s">
        <v>100</v>
      </c>
      <c r="D12" s="89" t="s">
        <v>146</v>
      </c>
      <c r="E12" s="87">
        <v>1600</v>
      </c>
    </row>
    <row r="13" spans="3:5" s="118" customFormat="1" ht="15.65" customHeight="1" x14ac:dyDescent="0.35">
      <c r="C13" s="84" t="s">
        <v>101</v>
      </c>
      <c r="D13" s="89" t="s">
        <v>147</v>
      </c>
      <c r="E13" s="87">
        <v>1700</v>
      </c>
    </row>
    <row r="14" spans="3:5" s="118" customFormat="1" ht="15.65" customHeight="1" x14ac:dyDescent="0.35">
      <c r="C14" s="84" t="s">
        <v>102</v>
      </c>
      <c r="D14" s="89" t="s">
        <v>148</v>
      </c>
      <c r="E14" s="87">
        <v>13100</v>
      </c>
    </row>
    <row r="15" spans="3:5" s="118" customFormat="1" ht="15.65" customHeight="1" x14ac:dyDescent="0.35">
      <c r="C15" s="84" t="s">
        <v>103</v>
      </c>
      <c r="D15" s="89" t="s">
        <v>149</v>
      </c>
      <c r="E15" s="87">
        <v>19600</v>
      </c>
    </row>
    <row r="16" spans="3:5" s="118" customFormat="1" ht="43.5" x14ac:dyDescent="0.35">
      <c r="C16" s="84" t="s">
        <v>104</v>
      </c>
      <c r="D16" s="89" t="s">
        <v>150</v>
      </c>
      <c r="E16" s="87"/>
    </row>
    <row r="17" spans="3:5" ht="29.25" customHeight="1" x14ac:dyDescent="0.35">
      <c r="C17" s="119" t="s">
        <v>151</v>
      </c>
      <c r="D17" s="119"/>
      <c r="E17" s="119"/>
    </row>
    <row r="18" spans="3:5" s="118" customFormat="1" ht="29" x14ac:dyDescent="0.35">
      <c r="C18" s="84" t="s">
        <v>110</v>
      </c>
      <c r="D18" s="120" t="s">
        <v>152</v>
      </c>
      <c r="E18" s="87">
        <v>15800</v>
      </c>
    </row>
    <row r="19" spans="3:5" s="118" customFormat="1" ht="15.65" customHeight="1" x14ac:dyDescent="0.35">
      <c r="C19" s="84" t="s">
        <v>111</v>
      </c>
      <c r="D19" s="120" t="s">
        <v>153</v>
      </c>
      <c r="E19" s="87">
        <v>54500</v>
      </c>
    </row>
    <row r="20" spans="3:5" s="118" customFormat="1" ht="15.65" customHeight="1" x14ac:dyDescent="0.35">
      <c r="C20" s="84" t="s">
        <v>112</v>
      </c>
      <c r="D20" s="120" t="s">
        <v>154</v>
      </c>
      <c r="E20" s="87">
        <v>54500</v>
      </c>
    </row>
    <row r="21" spans="3:5" s="118" customFormat="1" ht="43.5" x14ac:dyDescent="0.35">
      <c r="C21" s="84" t="s">
        <v>113</v>
      </c>
      <c r="D21" s="120" t="s">
        <v>155</v>
      </c>
      <c r="E21" s="87"/>
    </row>
    <row r="22" spans="3:5" x14ac:dyDescent="0.35">
      <c r="C22" s="119" t="s">
        <v>156</v>
      </c>
      <c r="D22" s="119"/>
      <c r="E22" s="119"/>
    </row>
    <row r="23" spans="3:5" s="118" customFormat="1" x14ac:dyDescent="0.35">
      <c r="C23" s="84" t="s">
        <v>114</v>
      </c>
      <c r="D23" s="121" t="s">
        <v>157</v>
      </c>
      <c r="E23" s="87">
        <v>10900</v>
      </c>
    </row>
    <row r="24" spans="3:5" s="118" customFormat="1" ht="28.9" customHeight="1" x14ac:dyDescent="0.35">
      <c r="C24" s="84" t="s">
        <v>115</v>
      </c>
      <c r="D24" s="121" t="s">
        <v>158</v>
      </c>
      <c r="E24" s="87">
        <v>10900</v>
      </c>
    </row>
    <row r="25" spans="3:5" x14ac:dyDescent="0.35">
      <c r="C25" s="119" t="s">
        <v>159</v>
      </c>
      <c r="D25" s="119"/>
      <c r="E25" s="119"/>
    </row>
    <row r="26" spans="3:5" s="118" customFormat="1" ht="29" x14ac:dyDescent="0.35">
      <c r="C26" s="84" t="s">
        <v>160</v>
      </c>
      <c r="D26" s="120" t="s">
        <v>152</v>
      </c>
      <c r="E26" s="87">
        <v>10900</v>
      </c>
    </row>
    <row r="27" spans="3:5" s="118" customFormat="1" ht="29" x14ac:dyDescent="0.35">
      <c r="C27" s="84" t="s">
        <v>161</v>
      </c>
      <c r="D27" s="120" t="s">
        <v>162</v>
      </c>
      <c r="E27" s="87">
        <v>10900</v>
      </c>
    </row>
    <row r="28" spans="3:5" x14ac:dyDescent="0.35">
      <c r="C28" s="119" t="s">
        <v>163</v>
      </c>
      <c r="D28" s="119"/>
      <c r="E28" s="119"/>
    </row>
    <row r="29" spans="3:5" s="118" customFormat="1" x14ac:dyDescent="0.35">
      <c r="C29" s="84" t="s">
        <v>164</v>
      </c>
      <c r="D29" s="120" t="s">
        <v>165</v>
      </c>
      <c r="E29" s="87">
        <v>32700</v>
      </c>
    </row>
    <row r="30" spans="3:5" s="118" customFormat="1" ht="29" x14ac:dyDescent="0.35">
      <c r="C30" s="84" t="s">
        <v>166</v>
      </c>
      <c r="D30" s="120" t="s">
        <v>167</v>
      </c>
      <c r="E30" s="87">
        <v>32700</v>
      </c>
    </row>
    <row r="31" spans="3:5" x14ac:dyDescent="0.35">
      <c r="C31" s="119" t="s">
        <v>168</v>
      </c>
      <c r="D31" s="119"/>
      <c r="E31" s="119"/>
    </row>
    <row r="32" spans="3:5" s="118" customFormat="1" ht="15.65" customHeight="1" x14ac:dyDescent="0.35">
      <c r="C32" s="84" t="s">
        <v>169</v>
      </c>
      <c r="D32" s="120" t="s">
        <v>165</v>
      </c>
      <c r="E32" s="87">
        <v>29400</v>
      </c>
    </row>
    <row r="33" spans="3:5" s="118" customFormat="1" ht="15.65" customHeight="1" x14ac:dyDescent="0.35">
      <c r="C33" s="84" t="s">
        <v>170</v>
      </c>
      <c r="D33" s="120" t="s">
        <v>167</v>
      </c>
      <c r="E33" s="87">
        <v>29400</v>
      </c>
    </row>
    <row r="34" spans="3:5" x14ac:dyDescent="0.35">
      <c r="C34" s="119" t="s">
        <v>171</v>
      </c>
      <c r="D34" s="119"/>
      <c r="E34" s="119"/>
    </row>
    <row r="35" spans="3:5" s="118" customFormat="1" x14ac:dyDescent="0.35">
      <c r="C35" s="84" t="s">
        <v>172</v>
      </c>
      <c r="D35" s="120" t="s">
        <v>173</v>
      </c>
      <c r="E35" s="87">
        <v>29500</v>
      </c>
    </row>
    <row r="36" spans="3:5" s="118" customFormat="1" ht="29" x14ac:dyDescent="0.35">
      <c r="C36" s="84" t="s">
        <v>174</v>
      </c>
      <c r="D36" s="120" t="s">
        <v>175</v>
      </c>
      <c r="E36" s="87">
        <v>29500</v>
      </c>
    </row>
    <row r="37" spans="3:5" x14ac:dyDescent="0.35">
      <c r="C37" s="119" t="s">
        <v>22</v>
      </c>
      <c r="D37" s="119"/>
      <c r="E37" s="119"/>
    </row>
    <row r="38" spans="3:5" ht="15.65" customHeight="1" x14ac:dyDescent="0.35">
      <c r="C38" s="111" t="s">
        <v>176</v>
      </c>
      <c r="D38" s="112" t="s">
        <v>177</v>
      </c>
      <c r="E38" s="87">
        <v>3300</v>
      </c>
    </row>
    <row r="39" spans="3:5" ht="15.65" customHeight="1" x14ac:dyDescent="0.35">
      <c r="C39" s="111" t="s">
        <v>178</v>
      </c>
      <c r="D39" s="121" t="s">
        <v>179</v>
      </c>
      <c r="E39" s="87">
        <v>5400</v>
      </c>
    </row>
    <row r="40" spans="3:5" ht="29" x14ac:dyDescent="0.35">
      <c r="C40" s="111" t="s">
        <v>180</v>
      </c>
      <c r="D40" s="120" t="s">
        <v>181</v>
      </c>
      <c r="E40" s="87">
        <v>7600</v>
      </c>
    </row>
    <row r="41" spans="3:5" ht="15.65" customHeight="1" x14ac:dyDescent="0.35">
      <c r="C41" s="122" t="s">
        <v>182</v>
      </c>
      <c r="D41" s="112" t="s">
        <v>183</v>
      </c>
      <c r="E41" s="87">
        <v>77700</v>
      </c>
    </row>
    <row r="42" spans="3:5" ht="15.65" customHeight="1" x14ac:dyDescent="0.35">
      <c r="C42" s="122" t="s">
        <v>184</v>
      </c>
      <c r="D42" s="112" t="s">
        <v>185</v>
      </c>
      <c r="E42" s="87">
        <v>77700</v>
      </c>
    </row>
  </sheetData>
  <mergeCells count="12">
    <mergeCell ref="C22:E22"/>
    <mergeCell ref="C25:E25"/>
    <mergeCell ref="C28:E28"/>
    <mergeCell ref="C31:E31"/>
    <mergeCell ref="C34:E34"/>
    <mergeCell ref="C37:E37"/>
    <mergeCell ref="C2:E2"/>
    <mergeCell ref="C4:D5"/>
    <mergeCell ref="E4:E5"/>
    <mergeCell ref="C6:E6"/>
    <mergeCell ref="C7:E7"/>
    <mergeCell ref="C17:E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6674-B804-475A-B089-F720070F3CB1}">
  <dimension ref="C2:E19"/>
  <sheetViews>
    <sheetView tabSelected="1" workbookViewId="0">
      <selection activeCell="D9" sqref="D9"/>
    </sheetView>
  </sheetViews>
  <sheetFormatPr defaultColWidth="8.7265625" defaultRowHeight="14.5" x14ac:dyDescent="0.35"/>
  <cols>
    <col min="1" max="2" width="3.7265625" customWidth="1"/>
    <col min="3" max="3" width="9.453125" customWidth="1"/>
    <col min="4" max="4" width="72.26953125" style="83" customWidth="1"/>
    <col min="5" max="5" width="20.54296875" customWidth="1"/>
  </cols>
  <sheetData>
    <row r="2" spans="3:5" ht="15.5" x14ac:dyDescent="0.35">
      <c r="C2" s="104" t="s">
        <v>186</v>
      </c>
      <c r="D2" s="104"/>
      <c r="E2" s="104"/>
    </row>
    <row r="4" spans="3:5" ht="15.75" customHeight="1" x14ac:dyDescent="0.35">
      <c r="C4" s="106" t="s">
        <v>126</v>
      </c>
      <c r="D4" s="107"/>
      <c r="E4" s="102" t="s">
        <v>128</v>
      </c>
    </row>
    <row r="5" spans="3:5" ht="16.5" customHeight="1" x14ac:dyDescent="0.35">
      <c r="C5" s="108"/>
      <c r="D5" s="109"/>
      <c r="E5" s="102"/>
    </row>
    <row r="6" spans="3:5" x14ac:dyDescent="0.35">
      <c r="C6" s="110" t="s">
        <v>187</v>
      </c>
      <c r="D6" s="110"/>
      <c r="E6" s="110"/>
    </row>
    <row r="7" spans="3:5" x14ac:dyDescent="0.35">
      <c r="C7" s="115" t="s">
        <v>96</v>
      </c>
      <c r="D7" s="112" t="s">
        <v>16</v>
      </c>
      <c r="E7" s="87">
        <v>10800</v>
      </c>
    </row>
    <row r="8" spans="3:5" x14ac:dyDescent="0.35">
      <c r="C8" s="115" t="s">
        <v>97</v>
      </c>
      <c r="D8" s="112" t="s">
        <v>17</v>
      </c>
      <c r="E8" s="87">
        <v>17400</v>
      </c>
    </row>
    <row r="9" spans="3:5" x14ac:dyDescent="0.35">
      <c r="C9" s="115" t="s">
        <v>98</v>
      </c>
      <c r="D9" s="112" t="s">
        <v>18</v>
      </c>
      <c r="E9" s="87">
        <v>28300</v>
      </c>
    </row>
    <row r="10" spans="3:5" x14ac:dyDescent="0.35">
      <c r="C10" s="115" t="s">
        <v>99</v>
      </c>
      <c r="D10" s="112" t="s">
        <v>8</v>
      </c>
      <c r="E10" s="87">
        <v>10900</v>
      </c>
    </row>
    <row r="11" spans="3:5" x14ac:dyDescent="0.35">
      <c r="C11" s="115" t="s">
        <v>100</v>
      </c>
      <c r="D11" s="112" t="s">
        <v>9</v>
      </c>
      <c r="E11" s="87">
        <v>21800</v>
      </c>
    </row>
    <row r="12" spans="3:5" ht="15.65" customHeight="1" x14ac:dyDescent="0.35">
      <c r="C12" s="123" t="s">
        <v>188</v>
      </c>
      <c r="D12" s="123"/>
      <c r="E12" s="123"/>
    </row>
    <row r="13" spans="3:5" x14ac:dyDescent="0.35">
      <c r="C13" s="115" t="s">
        <v>101</v>
      </c>
      <c r="D13" s="112" t="s">
        <v>29</v>
      </c>
      <c r="E13" s="87">
        <v>6500</v>
      </c>
    </row>
    <row r="14" spans="3:5" x14ac:dyDescent="0.35">
      <c r="C14" s="115" t="s">
        <v>102</v>
      </c>
      <c r="D14" s="112" t="s">
        <v>30</v>
      </c>
      <c r="E14" s="87">
        <v>16100</v>
      </c>
    </row>
    <row r="15" spans="3:5" x14ac:dyDescent="0.35">
      <c r="C15" s="115" t="s">
        <v>103</v>
      </c>
      <c r="D15" s="112" t="s">
        <v>10</v>
      </c>
      <c r="E15" s="87">
        <v>8200</v>
      </c>
    </row>
    <row r="16" spans="3:5" x14ac:dyDescent="0.35">
      <c r="C16" s="115" t="s">
        <v>104</v>
      </c>
      <c r="D16" s="112" t="s">
        <v>23</v>
      </c>
      <c r="E16" s="87">
        <v>8700</v>
      </c>
    </row>
    <row r="17" spans="3:5" x14ac:dyDescent="0.35">
      <c r="C17" s="115" t="s">
        <v>110</v>
      </c>
      <c r="D17" s="112" t="s">
        <v>11</v>
      </c>
      <c r="E17" s="87">
        <v>12000</v>
      </c>
    </row>
    <row r="18" spans="3:5" x14ac:dyDescent="0.35">
      <c r="C18" s="115" t="s">
        <v>111</v>
      </c>
      <c r="D18" s="112" t="s">
        <v>189</v>
      </c>
      <c r="E18" s="87">
        <v>5400</v>
      </c>
    </row>
    <row r="19" spans="3:5" ht="15.65" customHeight="1" x14ac:dyDescent="0.35"/>
  </sheetData>
  <mergeCells count="5">
    <mergeCell ref="C2:E2"/>
    <mergeCell ref="C4:D5"/>
    <mergeCell ref="E4:E5"/>
    <mergeCell ref="C6:E6"/>
    <mergeCell ref="C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KVI</vt:lpstr>
      <vt:lpstr>Utánképzés</vt:lpstr>
      <vt:lpstr>PÁV</vt:lpstr>
      <vt:lpstr>VHI hajózás</vt:lpstr>
      <vt:lpstr>VHI vasút</vt:lpstr>
      <vt:lpstr>KÖZÚT</vt:lpstr>
      <vt:lpstr>PÁLYAALKALMASSÁGI</vt:lpstr>
      <vt:lpstr>UTÁNKÉPZÉSSEL KAPCSOLATOS DÍJAK</vt:lpstr>
      <vt:lpstr>VASÚT </vt:lpstr>
      <vt:lpstr>HAJÓZÁS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2023-09-14T19:00:49Z</dcterms:created>
  <dcterms:modified xsi:type="dcterms:W3CDTF">2025-01-07T14:20:48Z</dcterms:modified>
</cp:coreProperties>
</file>